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Úvod" sheetId="1" r:id="rId1"/>
    <sheet name="1.kolo" sheetId="2" r:id="rId2"/>
    <sheet name="2.kolo" sheetId="3" r:id="rId3"/>
    <sheet name="3.kolo" sheetId="4" r:id="rId4"/>
    <sheet name="Výsledky 1.+2.+3.kolo" sheetId="5" r:id="rId5"/>
    <sheet name="Počet ryb" sheetId="6" r:id="rId6"/>
    <sheet name="Výpočty" sheetId="7" r:id="rId7"/>
    <sheet name="SPOUPISKY II.LIGY SK.B" sheetId="8" r:id="rId8"/>
  </sheets>
  <definedNames/>
  <calcPr fullCalcOnLoad="1"/>
</workbook>
</file>

<file path=xl/comments7.xml><?xml version="1.0" encoding="utf-8"?>
<comments xmlns="http://schemas.openxmlformats.org/spreadsheetml/2006/main">
  <authors>
    <author>RS</author>
  </authors>
  <commentList>
    <comment ref="C1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součet umístění družstvo</t>
        </r>
      </text>
    </comment>
    <comment ref="D1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 xml:space="preserve">součet bodů družstvo
</t>
        </r>
      </text>
    </comment>
    <comment ref="E1" authorId="0">
      <text>
        <r>
          <rPr>
            <b/>
            <sz val="8"/>
            <color indexed="8"/>
            <rFont val="Times New Roman"/>
            <family val="1"/>
          </rPr>
          <t>lukas.havlice:
celkový počet ryb</t>
        </r>
      </text>
    </comment>
    <comment ref="F1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 xml:space="preserve">nejvyšší koeficient
</t>
        </r>
      </text>
    </comment>
    <comment ref="G1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 xml:space="preserve">pořadí
</t>
        </r>
      </text>
    </comment>
    <comment ref="H1" authorId="0">
      <text>
        <r>
          <rPr>
            <b/>
            <sz val="8"/>
            <color indexed="8"/>
            <rFont val="Times New Roman"/>
            <family val="1"/>
          </rPr>
          <t>lukas.havlicek:
družstvo vyloučeno</t>
        </r>
      </text>
    </comment>
    <comment ref="I1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 xml:space="preserve">účast - neúčast družstva
</t>
        </r>
      </text>
    </comment>
    <comment ref="K1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 xml:space="preserve">počet bodů ranní 1. Závod
</t>
        </r>
      </text>
    </comment>
    <comment ref="L1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počet ryb ranní 1. závod</t>
        </r>
      </text>
    </comment>
    <comment ref="M1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 xml:space="preserve">nejvyšší koeficient
</t>
        </r>
      </text>
    </comment>
    <comment ref="N1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připočte diskvalifikaci k výsledku závodu a vyloučený má 0</t>
        </r>
      </text>
    </comment>
    <comment ref="O1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bezrybka dostane počet družstev, omluvený dostane počet + 1 a vypočte průměr 2 a více stejných výsledků</t>
        </r>
      </text>
    </comment>
    <comment ref="P1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počet závodníků se stejným součtem</t>
        </r>
      </text>
    </comment>
    <comment ref="B2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počet družstev v kole závodu</t>
        </r>
      </text>
    </comment>
    <comment ref="B4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je někdo vyloučený</t>
        </r>
      </text>
    </comment>
    <comment ref="B6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je někdo omluvený</t>
        </r>
      </text>
    </comment>
    <comment ref="B35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počet družstev v kole závodu</t>
        </r>
      </text>
    </comment>
    <comment ref="B37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je někdo vyloučený</t>
        </r>
      </text>
    </comment>
    <comment ref="B39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je někdo omluvený</t>
        </r>
      </text>
    </comment>
    <comment ref="B67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počet družstev v kole závodu</t>
        </r>
      </text>
    </comment>
    <comment ref="B69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je někdo vyloučený</t>
        </r>
      </text>
    </comment>
    <comment ref="B71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je někdo omluvený</t>
        </r>
      </text>
    </comment>
  </commentList>
</comments>
</file>

<file path=xl/sharedStrings.xml><?xml version="1.0" encoding="utf-8"?>
<sst xmlns="http://schemas.openxmlformats.org/spreadsheetml/2006/main" count="604" uniqueCount="195">
  <si>
    <r>
      <t xml:space="preserve">penalizace </t>
    </r>
    <r>
      <rPr>
        <b/>
        <sz val="10"/>
        <rFont val="Arial"/>
        <family val="2"/>
      </rPr>
      <t>ZÁVODNÍKA</t>
    </r>
    <r>
      <rPr>
        <sz val="10"/>
        <rFont val="Arial"/>
        <family val="2"/>
      </rPr>
      <t xml:space="preserve"> se vpisuje </t>
    </r>
    <r>
      <rPr>
        <b/>
        <sz val="10"/>
        <rFont val="Arial"/>
        <family val="2"/>
      </rPr>
      <t>číslicí</t>
    </r>
    <r>
      <rPr>
        <sz val="10"/>
        <rFont val="Arial"/>
        <family val="2"/>
      </rPr>
      <t xml:space="preserve"> místo "R" nebo "O" u příslušného závodu</t>
    </r>
  </si>
  <si>
    <t>-</t>
  </si>
  <si>
    <t>potrestaný měřič</t>
  </si>
  <si>
    <t>počet týmů + 1/2 počtu týmů</t>
  </si>
  <si>
    <t>1x diskvalifikace za závod</t>
  </si>
  <si>
    <t>2x počet týmů + 1/2 počtu týmů</t>
  </si>
  <si>
    <t>2x diskvalifikace za závod</t>
  </si>
  <si>
    <t>3 + počet týmů + 1/2 počtu týmů</t>
  </si>
  <si>
    <t>potestaný měřič + diskvalifikovaný v závodě</t>
  </si>
  <si>
    <t>3 + 2x počet týmů + 1/2 počtu týmů</t>
  </si>
  <si>
    <t>potestaný měřič + 2x diskvalifikovaný v závodě</t>
  </si>
  <si>
    <r>
      <t xml:space="preserve">penalizace </t>
    </r>
    <r>
      <rPr>
        <b/>
        <sz val="10"/>
        <rFont val="Arial"/>
        <family val="2"/>
      </rPr>
      <t>TÝMU</t>
    </r>
    <r>
      <rPr>
        <sz val="10"/>
        <rFont val="Arial"/>
        <family val="2"/>
      </rPr>
      <t xml:space="preserve"> se vpisuje </t>
    </r>
    <r>
      <rPr>
        <b/>
        <sz val="10"/>
        <rFont val="Arial"/>
        <family val="2"/>
      </rPr>
      <t>písmenem</t>
    </r>
    <r>
      <rPr>
        <sz val="10"/>
        <rFont val="Arial"/>
        <family val="2"/>
      </rPr>
      <t xml:space="preserve"> za název příslušného týmu</t>
    </r>
  </si>
  <si>
    <t>N</t>
  </si>
  <si>
    <t>neúčast na vyhodnocení</t>
  </si>
  <si>
    <t>O</t>
  </si>
  <si>
    <t>tým řádně ze závodů omluven</t>
  </si>
  <si>
    <t>V</t>
  </si>
  <si>
    <t>tým vyloučen - neomluven ze závodů</t>
  </si>
  <si>
    <t>Výsledková listina:</t>
  </si>
  <si>
    <t>II.</t>
  </si>
  <si>
    <t>liga - přívlač, 1. kolo sk.</t>
  </si>
  <si>
    <t>B</t>
  </si>
  <si>
    <t>Pořadatel:</t>
  </si>
  <si>
    <t>Ing.Forst Robert</t>
  </si>
  <si>
    <t>Konáno dne:</t>
  </si>
  <si>
    <t>4.- 5.6.2011</t>
  </si>
  <si>
    <t>Garant závodu:</t>
  </si>
  <si>
    <t>Ing.Pernický Stanislav</t>
  </si>
  <si>
    <t>Hlavní rozhodčí:</t>
  </si>
  <si>
    <t>Janoš Antonín</t>
  </si>
  <si>
    <t>Bečva Rožnovská 1,1a,2; Vsetínská 1</t>
  </si>
  <si>
    <t>1.závod</t>
  </si>
  <si>
    <t>2.závod</t>
  </si>
  <si>
    <t>Výsledky závodu</t>
  </si>
  <si>
    <t>Tým</t>
  </si>
  <si>
    <t>Penalizace</t>
  </si>
  <si>
    <t>Závodník</t>
  </si>
  <si>
    <t>Závod-ranní (R)
/ odpolední (O)</t>
  </si>
  <si>
    <t>Los-číslo</t>
  </si>
  <si>
    <t>Počet ryb</t>
  </si>
  <si>
    <t>Bodů celkem 
1.závod 
(milimetrů)</t>
  </si>
  <si>
    <t>Pořadí jednotlivci</t>
  </si>
  <si>
    <t>Součet umístění 
tým (1.závod)</t>
  </si>
  <si>
    <t>Bodů celkem 
2.závod 
(milimetrů)</t>
  </si>
  <si>
    <t>Součet umístění 
tým (2.závod)</t>
  </si>
  <si>
    <t>Součet umístění 
tým (1.+2.závod)</t>
  </si>
  <si>
    <t>Součet bodů 
kolo-tým</t>
  </si>
  <si>
    <t>Pořadí tým 
(kolo)</t>
  </si>
  <si>
    <t>1.</t>
  </si>
  <si>
    <t>MO ČRS HUSTOPEČE n.B.</t>
  </si>
  <si>
    <t>PLESNÍK Radek</t>
  </si>
  <si>
    <t>R</t>
  </si>
  <si>
    <t>14</t>
  </si>
  <si>
    <t>KAŠPAR Ondřej</t>
  </si>
  <si>
    <t>6</t>
  </si>
  <si>
    <t>2.</t>
  </si>
  <si>
    <t>MUCHO-MACHO MO ZLÍN</t>
  </si>
  <si>
    <t>NAVRÁTIL Miroslav</t>
  </si>
  <si>
    <t>4</t>
  </si>
  <si>
    <t>GROEGER Denis</t>
  </si>
  <si>
    <t>3</t>
  </si>
  <si>
    <t>12</t>
  </si>
  <si>
    <t>11</t>
  </si>
  <si>
    <t>3.</t>
  </si>
  <si>
    <t>HAMMER TEAM MO POHOŘELICE</t>
  </si>
  <si>
    <t>BÖHM Petr</t>
  </si>
  <si>
    <t>16</t>
  </si>
  <si>
    <t>BÖHM Matyáš</t>
  </si>
  <si>
    <t>13</t>
  </si>
  <si>
    <t>8</t>
  </si>
  <si>
    <t>5</t>
  </si>
  <si>
    <t>4.</t>
  </si>
  <si>
    <t>Spin fishing Křetínka MRS MO LETOVICE</t>
  </si>
  <si>
    <t>KOUDELKA Tomáš</t>
  </si>
  <si>
    <t>KOUDELKA David</t>
  </si>
  <si>
    <t>5.</t>
  </si>
  <si>
    <t>MO LITOVEL "A"</t>
  </si>
  <si>
    <t>JANEČEK Martin</t>
  </si>
  <si>
    <t>1</t>
  </si>
  <si>
    <t>NĚMEC Jan</t>
  </si>
  <si>
    <t>15</t>
  </si>
  <si>
    <t>9</t>
  </si>
  <si>
    <t>6.</t>
  </si>
  <si>
    <t>MIJATO FISHING MO BRNO 2</t>
  </si>
  <si>
    <t>PILNÝ Jakub</t>
  </si>
  <si>
    <t>2</t>
  </si>
  <si>
    <t>HAVLÍČEK Tomáš</t>
  </si>
  <si>
    <t>10</t>
  </si>
  <si>
    <t>ŠPAČEK Dan</t>
  </si>
  <si>
    <t>7.</t>
  </si>
  <si>
    <t>VLÁČÍME.CZ MRS MO TIŠNOV</t>
  </si>
  <si>
    <t>JANOUŠEK Michal</t>
  </si>
  <si>
    <t>MAREK Ladislav</t>
  </si>
  <si>
    <t>8.</t>
  </si>
  <si>
    <t xml:space="preserve">WS SPIN TEAM MO ČRS HUSTOPEČE </t>
  </si>
  <si>
    <t>VENSKÝ Petr</t>
  </si>
  <si>
    <t>7</t>
  </si>
  <si>
    <t>PORUBSKÝ Lukáš</t>
  </si>
  <si>
    <t>9.</t>
  </si>
  <si>
    <t>ALFA FISHING TEAM MO ČRS LITOVEL</t>
  </si>
  <si>
    <t>WOJKOWSKY Radek</t>
  </si>
  <si>
    <t>FORST Robert Ing.</t>
  </si>
  <si>
    <t>Antonín Janoš</t>
  </si>
  <si>
    <t>10.</t>
  </si>
  <si>
    <t xml:space="preserve">MO ČRS LIBÁŇ </t>
  </si>
  <si>
    <t>KOHUT Jan</t>
  </si>
  <si>
    <t>VERNER Petr</t>
  </si>
  <si>
    <t>11.</t>
  </si>
  <si>
    <t>KREDIT MO ČRS HUSTOPEČE n.B.</t>
  </si>
  <si>
    <t>MAREČEK Tomáš</t>
  </si>
  <si>
    <t>PERNICKÝ Stanislav Ing.</t>
  </si>
  <si>
    <t>12.</t>
  </si>
  <si>
    <t>DOPOS TEAM MO PŘELOUČ</t>
  </si>
  <si>
    <t>SALFICKÝ Stanislav</t>
  </si>
  <si>
    <t>KOLÁČNÝ Josef</t>
  </si>
  <si>
    <t>13.</t>
  </si>
  <si>
    <t>KSR-MO ČRS PŘELOUČ</t>
  </si>
  <si>
    <t>MALÝ Vladimír</t>
  </si>
  <si>
    <t>CULEK Pavel</t>
  </si>
  <si>
    <t>14.</t>
  </si>
  <si>
    <t>MO MRS LEDNICE</t>
  </si>
  <si>
    <t>URBÁNEK Tomáš</t>
  </si>
  <si>
    <t>ŠEVČÍKOVÁ Veronika</t>
  </si>
  <si>
    <t>ČAPKA Jaromír</t>
  </si>
  <si>
    <t>15.</t>
  </si>
  <si>
    <t>F 1,5-MO ČRS PŘELOUČ</t>
  </si>
  <si>
    <t>TOMÁŠEK Jaroslav Ing.</t>
  </si>
  <si>
    <t>KÁLES Michal</t>
  </si>
  <si>
    <t>16.</t>
  </si>
  <si>
    <t>BHS BRNO</t>
  </si>
  <si>
    <t>HAKEN Zbyněk</t>
  </si>
  <si>
    <t>BONZCEK Roman</t>
  </si>
  <si>
    <t>2.- 3.7.2011</t>
  </si>
  <si>
    <t>Morava 19</t>
  </si>
  <si>
    <t>1. Kolo</t>
  </si>
  <si>
    <t>2. Kolo</t>
  </si>
  <si>
    <t>3. Kolo</t>
  </si>
  <si>
    <t>Celkem</t>
  </si>
  <si>
    <t>Bodů celkem</t>
  </si>
  <si>
    <t>Součet umístění</t>
  </si>
  <si>
    <t>Pořadí</t>
  </si>
  <si>
    <t>Součet bodů 
1.2.3.kolo</t>
  </si>
  <si>
    <t>Součet umístění 
1.2.3.kolo</t>
  </si>
  <si>
    <t>Pořadí družstvo 
1.2.3.kolo</t>
  </si>
  <si>
    <t>první 3 místa - 2 postupují do I. Ligy</t>
  </si>
  <si>
    <t>sestup z 2. ligy</t>
  </si>
  <si>
    <t>Počet sestupujících</t>
  </si>
  <si>
    <t>Celkový počet ryb</t>
  </si>
  <si>
    <t>Sobota:</t>
  </si>
  <si>
    <t>ks</t>
  </si>
  <si>
    <t>Neděle:</t>
  </si>
  <si>
    <t>Celkem sobota + neděle:</t>
  </si>
  <si>
    <t>Největší ryba :</t>
  </si>
  <si>
    <t>mm</t>
  </si>
  <si>
    <t>průměr míst</t>
  </si>
  <si>
    <t>ALFA FISHING TEAM MO LITOVEL</t>
  </si>
  <si>
    <t>KERECMAN Vladislav</t>
  </si>
  <si>
    <t>JANOŠ Antonín</t>
  </si>
  <si>
    <t>MO ČRS LIBÁŇ</t>
  </si>
  <si>
    <t>ZÁBOJNÍK Aleš</t>
  </si>
  <si>
    <t>VOJÁČEK David</t>
  </si>
  <si>
    <t>TŮMA Martin</t>
  </si>
  <si>
    <t>HAMMER TEAM MO MRS POHOŘELICE</t>
  </si>
  <si>
    <t>ŽÁK Jan</t>
  </si>
  <si>
    <t>TALAŠ Zdeněk</t>
  </si>
  <si>
    <t>HAMMER Tomáš</t>
  </si>
  <si>
    <t>MAREČEK Jakub</t>
  </si>
  <si>
    <t>BEČÁK Jaroslav Mgr.</t>
  </si>
  <si>
    <t>KŘETÍNKA-PŘÍVLAČ.NET MO MRS LETOVICE</t>
  </si>
  <si>
    <t>DOPOS TEAM MO ČRS PŘELOUČ</t>
  </si>
  <si>
    <t>MINÁŘ Martin</t>
  </si>
  <si>
    <t>STEKLÁ Radka</t>
  </si>
  <si>
    <t>STEKLÝ Vratislav</t>
  </si>
  <si>
    <t>TOCHÁČEK Adam</t>
  </si>
  <si>
    <t>NOVÁK Pavel</t>
  </si>
  <si>
    <t>DVOŘÁK Pavel Ing.</t>
  </si>
  <si>
    <t>ŠKUREK Jaroslav</t>
  </si>
  <si>
    <t>CEPL František</t>
  </si>
  <si>
    <t>MIJATO FISHING MO MRS BRNO 2</t>
  </si>
  <si>
    <t>KÁČER Peter</t>
  </si>
  <si>
    <t>KUČERA Jaroslav</t>
  </si>
  <si>
    <t>ŠPAČEK Daniel</t>
  </si>
  <si>
    <t>PEML František</t>
  </si>
  <si>
    <t>STŘÍŽ Roman</t>
  </si>
  <si>
    <t>HOTOVÝ Ladislav</t>
  </si>
  <si>
    <t>VALÁŠEK Petr</t>
  </si>
  <si>
    <t>VLACIME.CZ MO MRS TIŠNOV</t>
  </si>
  <si>
    <t>DIMMER Erik</t>
  </si>
  <si>
    <t>ANTONICKÝ Tomáš</t>
  </si>
  <si>
    <t>MŇUK Pavel</t>
  </si>
  <si>
    <t>WS SPIN TEAM MO HUSTOPEČE n.B.</t>
  </si>
  <si>
    <t>TOMÁŠEK Jaroslav ml.</t>
  </si>
  <si>
    <t>KÁCEL Petr</t>
  </si>
  <si>
    <t>TOMÁŠKOVÁ Gita</t>
  </si>
  <si>
    <t>PLÁTENÍK Luboš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</si>
</sst>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@"/>
    <numFmt numFmtId="167" formatCode="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2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indexed="2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5"/>
      <name val="Arial"/>
      <family val="2"/>
    </font>
    <font>
      <b/>
      <u val="single"/>
      <sz val="26"/>
      <name val="Arial"/>
      <family val="2"/>
    </font>
    <font>
      <b/>
      <u val="single"/>
      <sz val="20"/>
      <name val="Arial"/>
      <family val="2"/>
    </font>
    <font>
      <b/>
      <u val="single"/>
      <sz val="20"/>
      <color indexed="10"/>
      <name val="Arial"/>
      <family val="2"/>
    </font>
    <font>
      <u val="single"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0" fillId="0" borderId="0">
      <alignment/>
      <protection/>
    </xf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283">
    <xf numFmtId="164" fontId="0" fillId="0" borderId="0" xfId="0" applyAlignment="1">
      <alignment/>
    </xf>
    <xf numFmtId="164" fontId="0" fillId="19" borderId="0" xfId="0" applyFill="1" applyAlignment="1">
      <alignment/>
    </xf>
    <xf numFmtId="164" fontId="0" fillId="19" borderId="10" xfId="0" applyFont="1" applyFill="1" applyBorder="1" applyAlignment="1">
      <alignment/>
    </xf>
    <xf numFmtId="164" fontId="0" fillId="19" borderId="11" xfId="0" applyFill="1" applyBorder="1" applyAlignment="1">
      <alignment/>
    </xf>
    <xf numFmtId="164" fontId="0" fillId="19" borderId="12" xfId="0" applyFill="1" applyBorder="1" applyAlignment="1">
      <alignment/>
    </xf>
    <xf numFmtId="164" fontId="0" fillId="19" borderId="13" xfId="0" applyFill="1" applyBorder="1" applyAlignment="1">
      <alignment horizontal="center"/>
    </xf>
    <xf numFmtId="164" fontId="0" fillId="19" borderId="0" xfId="0" applyFont="1" applyFill="1" applyBorder="1" applyAlignment="1">
      <alignment/>
    </xf>
    <xf numFmtId="164" fontId="0" fillId="19" borderId="14" xfId="0" applyFont="1" applyFill="1" applyBorder="1" applyAlignment="1">
      <alignment/>
    </xf>
    <xf numFmtId="164" fontId="0" fillId="19" borderId="15" xfId="0" applyFont="1" applyFill="1" applyBorder="1" applyAlignment="1">
      <alignment horizontal="center"/>
    </xf>
    <xf numFmtId="164" fontId="0" fillId="19" borderId="16" xfId="0" applyFont="1" applyFill="1" applyBorder="1" applyAlignment="1">
      <alignment/>
    </xf>
    <xf numFmtId="164" fontId="0" fillId="19" borderId="17" xfId="0" applyFont="1" applyFill="1" applyBorder="1" applyAlignment="1">
      <alignment/>
    </xf>
    <xf numFmtId="164" fontId="19" fillId="19" borderId="0" xfId="47" applyFont="1" applyFill="1" applyBorder="1" applyProtection="1">
      <alignment/>
      <protection/>
    </xf>
    <xf numFmtId="164" fontId="19" fillId="0" borderId="0" xfId="47" applyFont="1" applyAlignment="1" applyProtection="1">
      <alignment horizontal="center"/>
      <protection/>
    </xf>
    <xf numFmtId="164" fontId="19" fillId="0" borderId="0" xfId="47" applyFont="1" applyProtection="1">
      <alignment/>
      <protection/>
    </xf>
    <xf numFmtId="164" fontId="20" fillId="0" borderId="0" xfId="47" applyFont="1" applyAlignment="1" applyProtection="1">
      <alignment horizontal="center"/>
      <protection/>
    </xf>
    <xf numFmtId="164" fontId="21" fillId="19" borderId="0" xfId="47" applyFont="1" applyFill="1" applyBorder="1" applyProtection="1">
      <alignment/>
      <protection/>
    </xf>
    <xf numFmtId="164" fontId="19" fillId="0" borderId="0" xfId="47" applyFont="1" applyBorder="1" applyProtection="1">
      <alignment/>
      <protection/>
    </xf>
    <xf numFmtId="164" fontId="19" fillId="19" borderId="0" xfId="47" applyFont="1" applyFill="1" applyAlignment="1" applyProtection="1">
      <alignment horizontal="center"/>
      <protection/>
    </xf>
    <xf numFmtId="164" fontId="19" fillId="19" borderId="0" xfId="47" applyFont="1" applyFill="1" applyProtection="1">
      <alignment/>
      <protection/>
    </xf>
    <xf numFmtId="164" fontId="20" fillId="19" borderId="0" xfId="47" applyFont="1" applyFill="1" applyAlignment="1" applyProtection="1">
      <alignment horizontal="center"/>
      <protection/>
    </xf>
    <xf numFmtId="164" fontId="19" fillId="19" borderId="0" xfId="47" applyFont="1" applyFill="1" applyBorder="1" applyAlignment="1" applyProtection="1">
      <alignment/>
      <protection/>
    </xf>
    <xf numFmtId="164" fontId="22" fillId="19" borderId="0" xfId="47" applyFont="1" applyFill="1" applyBorder="1" applyAlignment="1" applyProtection="1">
      <alignment horizontal="center"/>
      <protection/>
    </xf>
    <xf numFmtId="164" fontId="22" fillId="0" borderId="0" xfId="47" applyFont="1" applyFill="1" applyAlignment="1" applyProtection="1">
      <alignment horizontal="center"/>
      <protection locked="0"/>
    </xf>
    <xf numFmtId="164" fontId="22" fillId="19" borderId="0" xfId="47" applyFont="1" applyFill="1" applyBorder="1" applyAlignment="1" applyProtection="1">
      <alignment horizontal="left"/>
      <protection/>
    </xf>
    <xf numFmtId="164" fontId="18" fillId="19" borderId="0" xfId="47" applyFont="1" applyFill="1" applyBorder="1" applyAlignment="1" applyProtection="1">
      <alignment horizontal="right"/>
      <protection/>
    </xf>
    <xf numFmtId="164" fontId="23" fillId="0" borderId="0" xfId="0" applyFont="1" applyFill="1" applyBorder="1" applyAlignment="1" applyProtection="1">
      <alignment horizontal="center"/>
      <protection locked="0"/>
    </xf>
    <xf numFmtId="164" fontId="24" fillId="19" borderId="0" xfId="47" applyFont="1" applyFill="1" applyBorder="1" applyAlignment="1" applyProtection="1">
      <alignment horizontal="left"/>
      <protection/>
    </xf>
    <xf numFmtId="164" fontId="23" fillId="0" borderId="0" xfId="47" applyFont="1" applyFill="1" applyBorder="1" applyAlignment="1" applyProtection="1">
      <alignment horizontal="left"/>
      <protection/>
    </xf>
    <xf numFmtId="164" fontId="19" fillId="0" borderId="0" xfId="47" applyFont="1" applyFill="1" applyBorder="1" applyAlignment="1" applyProtection="1">
      <alignment/>
      <protection/>
    </xf>
    <xf numFmtId="164" fontId="19" fillId="0" borderId="0" xfId="47" applyFont="1" applyBorder="1" applyAlignment="1" applyProtection="1">
      <alignment/>
      <protection/>
    </xf>
    <xf numFmtId="164" fontId="18" fillId="19" borderId="0" xfId="47" applyFont="1" applyFill="1" applyBorder="1" applyAlignment="1" applyProtection="1">
      <alignment horizontal="left"/>
      <protection/>
    </xf>
    <xf numFmtId="164" fontId="0" fillId="19" borderId="0" xfId="47" applyFill="1" applyAlignment="1" applyProtection="1">
      <alignment/>
      <protection/>
    </xf>
    <xf numFmtId="165" fontId="23" fillId="0" borderId="0" xfId="0" applyNumberFormat="1" applyFont="1" applyFill="1" applyAlignment="1" applyProtection="1">
      <alignment horizontal="left"/>
      <protection locked="0"/>
    </xf>
    <xf numFmtId="164" fontId="23" fillId="19" borderId="0" xfId="47" applyFont="1" applyFill="1" applyBorder="1" applyAlignment="1" applyProtection="1">
      <alignment vertical="center"/>
      <protection/>
    </xf>
    <xf numFmtId="164" fontId="20" fillId="0" borderId="18" xfId="47" applyFont="1" applyFill="1" applyBorder="1" applyAlignment="1" applyProtection="1">
      <alignment horizontal="center" vertical="center"/>
      <protection locked="0"/>
    </xf>
    <xf numFmtId="164" fontId="23" fillId="4" borderId="12" xfId="47" applyFont="1" applyFill="1" applyBorder="1" applyAlignment="1" applyProtection="1">
      <alignment horizontal="center" vertical="center"/>
      <protection/>
    </xf>
    <xf numFmtId="164" fontId="23" fillId="4" borderId="18" xfId="47" applyFont="1" applyFill="1" applyBorder="1" applyAlignment="1" applyProtection="1">
      <alignment horizontal="center" vertical="center"/>
      <protection/>
    </xf>
    <xf numFmtId="164" fontId="25" fillId="4" borderId="18" xfId="47" applyFont="1" applyFill="1" applyBorder="1" applyAlignment="1" applyProtection="1">
      <alignment horizontal="center" vertical="center"/>
      <protection/>
    </xf>
    <xf numFmtId="164" fontId="24" fillId="19" borderId="0" xfId="47" applyFont="1" applyFill="1" applyBorder="1" applyAlignment="1" applyProtection="1">
      <alignment vertical="center"/>
      <protection/>
    </xf>
    <xf numFmtId="164" fontId="23" fillId="0" borderId="0" xfId="47" applyFont="1" applyBorder="1" applyAlignment="1" applyProtection="1">
      <alignment vertical="center"/>
      <protection/>
    </xf>
    <xf numFmtId="164" fontId="23" fillId="19" borderId="19" xfId="47" applyFont="1" applyFill="1" applyBorder="1" applyAlignment="1" applyProtection="1">
      <alignment horizontal="center" vertical="center"/>
      <protection/>
    </xf>
    <xf numFmtId="164" fontId="26" fillId="19" borderId="20" xfId="47" applyFont="1" applyFill="1" applyBorder="1" applyAlignment="1" applyProtection="1">
      <alignment horizontal="center" textRotation="90"/>
      <protection/>
    </xf>
    <xf numFmtId="164" fontId="23" fillId="19" borderId="21" xfId="47" applyFont="1" applyFill="1" applyBorder="1" applyAlignment="1" applyProtection="1">
      <alignment horizontal="center" vertical="center"/>
      <protection/>
    </xf>
    <xf numFmtId="164" fontId="26" fillId="19" borderId="22" xfId="47" applyFont="1" applyFill="1" applyBorder="1" applyAlignment="1" applyProtection="1">
      <alignment horizontal="center" textRotation="90" wrapText="1"/>
      <protection/>
    </xf>
    <xf numFmtId="164" fontId="26" fillId="19" borderId="22" xfId="47" applyFont="1" applyFill="1" applyBorder="1" applyAlignment="1" applyProtection="1">
      <alignment horizontal="center" textRotation="90"/>
      <protection/>
    </xf>
    <xf numFmtId="164" fontId="26" fillId="19" borderId="20" xfId="47" applyFont="1" applyFill="1" applyBorder="1" applyAlignment="1" applyProtection="1">
      <alignment horizontal="center" textRotation="90" wrapText="1"/>
      <protection/>
    </xf>
    <xf numFmtId="164" fontId="26" fillId="19" borderId="23" xfId="47" applyFont="1" applyFill="1" applyBorder="1" applyAlignment="1" applyProtection="1">
      <alignment horizontal="center" textRotation="90" wrapText="1"/>
      <protection/>
    </xf>
    <xf numFmtId="164" fontId="25" fillId="19" borderId="24" xfId="47" applyFont="1" applyFill="1" applyBorder="1" applyAlignment="1" applyProtection="1">
      <alignment horizontal="center" vertical="center"/>
      <protection/>
    </xf>
    <xf numFmtId="164" fontId="27" fillId="0" borderId="25" xfId="0" applyFont="1" applyBorder="1" applyAlignment="1" applyProtection="1">
      <alignment horizontal="left" vertical="center" wrapText="1"/>
      <protection locked="0"/>
    </xf>
    <xf numFmtId="164" fontId="28" fillId="0" borderId="26" xfId="47" applyFont="1" applyBorder="1" applyAlignment="1" applyProtection="1">
      <alignment horizontal="center" vertical="center" wrapText="1"/>
      <protection locked="0"/>
    </xf>
    <xf numFmtId="164" fontId="0" fillId="0" borderId="27" xfId="0" applyFont="1" applyBorder="1" applyAlignment="1" applyProtection="1">
      <alignment/>
      <protection locked="0"/>
    </xf>
    <xf numFmtId="164" fontId="27" fillId="0" borderId="28" xfId="47" applyFont="1" applyFill="1" applyBorder="1" applyAlignment="1" applyProtection="1">
      <alignment horizontal="center" vertical="center"/>
      <protection locked="0"/>
    </xf>
    <xf numFmtId="166" fontId="27" fillId="0" borderId="28" xfId="47" applyNumberFormat="1" applyFont="1" applyFill="1" applyBorder="1" applyAlignment="1" applyProtection="1">
      <alignment horizontal="center" vertical="center"/>
      <protection locked="0"/>
    </xf>
    <xf numFmtId="167" fontId="27" fillId="0" borderId="28" xfId="47" applyNumberFormat="1" applyFont="1" applyFill="1" applyBorder="1" applyAlignment="1" applyProtection="1">
      <alignment horizontal="center" vertical="center"/>
      <protection locked="0"/>
    </xf>
    <xf numFmtId="167" fontId="29" fillId="19" borderId="29" xfId="47" applyNumberFormat="1" applyFont="1" applyFill="1" applyBorder="1" applyAlignment="1" applyProtection="1">
      <alignment horizontal="center" vertical="center"/>
      <protection/>
    </xf>
    <xf numFmtId="164" fontId="25" fillId="19" borderId="18" xfId="47" applyFont="1" applyFill="1" applyBorder="1" applyAlignment="1" applyProtection="1">
      <alignment horizontal="center" vertical="center"/>
      <protection/>
    </xf>
    <xf numFmtId="167" fontId="29" fillId="19" borderId="30" xfId="47" applyNumberFormat="1" applyFont="1" applyFill="1" applyBorder="1" applyAlignment="1" applyProtection="1">
      <alignment horizontal="center" vertical="center"/>
      <protection/>
    </xf>
    <xf numFmtId="167" fontId="23" fillId="19" borderId="25" xfId="47" applyNumberFormat="1" applyFont="1" applyFill="1" applyBorder="1" applyAlignment="1" applyProtection="1">
      <alignment horizontal="center" vertical="center"/>
      <protection/>
    </xf>
    <xf numFmtId="167" fontId="18" fillId="19" borderId="31" xfId="47" applyNumberFormat="1" applyFont="1" applyFill="1" applyBorder="1" applyAlignment="1" applyProtection="1">
      <alignment horizontal="center" vertical="center"/>
      <protection/>
    </xf>
    <xf numFmtId="167" fontId="30" fillId="19" borderId="32" xfId="47" applyNumberFormat="1" applyFont="1" applyFill="1" applyBorder="1" applyAlignment="1" applyProtection="1">
      <alignment horizontal="center" vertical="center"/>
      <protection/>
    </xf>
    <xf numFmtId="164" fontId="27" fillId="0" borderId="33" xfId="47" applyFont="1" applyFill="1" applyBorder="1" applyAlignment="1" applyProtection="1">
      <alignment horizontal="center" vertical="center"/>
      <protection locked="0"/>
    </xf>
    <xf numFmtId="166" fontId="27" fillId="19" borderId="34" xfId="47" applyNumberFormat="1" applyFont="1" applyFill="1" applyBorder="1" applyAlignment="1" applyProtection="1">
      <alignment horizontal="center" vertical="center"/>
      <protection locked="0"/>
    </xf>
    <xf numFmtId="164" fontId="27" fillId="0" borderId="34" xfId="47" applyFont="1" applyFill="1" applyBorder="1" applyAlignment="1" applyProtection="1">
      <alignment horizontal="center" vertical="center"/>
      <protection locked="0"/>
    </xf>
    <xf numFmtId="167" fontId="29" fillId="19" borderId="0" xfId="47" applyNumberFormat="1" applyFont="1" applyFill="1" applyBorder="1" applyAlignment="1" applyProtection="1">
      <alignment horizontal="center" vertical="center"/>
      <protection/>
    </xf>
    <xf numFmtId="167" fontId="29" fillId="19" borderId="35" xfId="47" applyNumberFormat="1" applyFont="1" applyFill="1" applyBorder="1" applyAlignment="1" applyProtection="1">
      <alignment horizontal="center" vertical="center"/>
      <protection/>
    </xf>
    <xf numFmtId="164" fontId="25" fillId="19" borderId="36" xfId="47" applyFont="1" applyFill="1" applyBorder="1" applyAlignment="1" applyProtection="1">
      <alignment horizontal="center" vertical="center"/>
      <protection/>
    </xf>
    <xf numFmtId="164" fontId="27" fillId="0" borderId="37" xfId="0" applyFont="1" applyBorder="1" applyAlignment="1" applyProtection="1">
      <alignment horizontal="left" vertical="center" wrapText="1"/>
      <protection locked="0"/>
    </xf>
    <xf numFmtId="164" fontId="28" fillId="0" borderId="38" xfId="47" applyFont="1" applyBorder="1" applyAlignment="1" applyProtection="1">
      <alignment horizontal="center" vertical="center" wrapText="1"/>
      <protection locked="0"/>
    </xf>
    <xf numFmtId="164" fontId="27" fillId="0" borderId="39" xfId="47" applyFont="1" applyFill="1" applyBorder="1" applyAlignment="1" applyProtection="1">
      <alignment horizontal="center" vertical="center"/>
      <protection locked="0"/>
    </xf>
    <xf numFmtId="166" fontId="27" fillId="0" borderId="39" xfId="47" applyNumberFormat="1" applyFont="1" applyFill="1" applyBorder="1" applyAlignment="1" applyProtection="1">
      <alignment horizontal="center" vertical="center"/>
      <protection locked="0"/>
    </xf>
    <xf numFmtId="167" fontId="27" fillId="0" borderId="39" xfId="47" applyNumberFormat="1" applyFont="1" applyFill="1" applyBorder="1" applyAlignment="1" applyProtection="1">
      <alignment horizontal="center" vertical="center"/>
      <protection locked="0"/>
    </xf>
    <xf numFmtId="167" fontId="29" fillId="19" borderId="40" xfId="47" applyNumberFormat="1" applyFont="1" applyFill="1" applyBorder="1" applyAlignment="1" applyProtection="1">
      <alignment horizontal="center" vertical="center"/>
      <protection/>
    </xf>
    <xf numFmtId="167" fontId="29" fillId="19" borderId="41" xfId="47" applyNumberFormat="1" applyFont="1" applyFill="1" applyBorder="1" applyAlignment="1" applyProtection="1">
      <alignment horizontal="center" vertical="center"/>
      <protection/>
    </xf>
    <xf numFmtId="167" fontId="29" fillId="19" borderId="42" xfId="47" applyNumberFormat="1" applyFont="1" applyFill="1" applyBorder="1" applyAlignment="1" applyProtection="1">
      <alignment horizontal="center" vertical="center"/>
      <protection/>
    </xf>
    <xf numFmtId="167" fontId="29" fillId="19" borderId="43" xfId="47" applyNumberFormat="1" applyFont="1" applyFill="1" applyBorder="1" applyAlignment="1" applyProtection="1">
      <alignment horizontal="center" vertical="center"/>
      <protection/>
    </xf>
    <xf numFmtId="164" fontId="27" fillId="0" borderId="34" xfId="47" applyFont="1" applyFill="1" applyBorder="1" applyAlignment="1" applyProtection="1">
      <alignment horizontal="left" vertical="center"/>
      <protection locked="0"/>
    </xf>
    <xf numFmtId="164" fontId="25" fillId="19" borderId="44" xfId="47" applyFont="1" applyFill="1" applyBorder="1" applyAlignment="1" applyProtection="1">
      <alignment horizontal="center" vertical="center"/>
      <protection/>
    </xf>
    <xf numFmtId="164" fontId="27" fillId="0" borderId="45" xfId="0" applyFont="1" applyBorder="1" applyAlignment="1" applyProtection="1">
      <alignment horizontal="left" vertical="center" wrapText="1"/>
      <protection locked="0"/>
    </xf>
    <xf numFmtId="164" fontId="28" fillId="0" borderId="46" xfId="47" applyFont="1" applyBorder="1" applyAlignment="1" applyProtection="1">
      <alignment horizontal="center" vertical="center" wrapText="1"/>
      <protection locked="0"/>
    </xf>
    <xf numFmtId="167" fontId="25" fillId="19" borderId="18" xfId="47" applyNumberFormat="1" applyFont="1" applyFill="1" applyBorder="1" applyAlignment="1" applyProtection="1">
      <alignment horizontal="center" vertical="center"/>
      <protection/>
    </xf>
    <xf numFmtId="167" fontId="23" fillId="19" borderId="47" xfId="47" applyNumberFormat="1" applyFont="1" applyFill="1" applyBorder="1" applyAlignment="1" applyProtection="1">
      <alignment horizontal="center" vertical="center"/>
      <protection/>
    </xf>
    <xf numFmtId="164" fontId="18" fillId="19" borderId="48" xfId="47" applyFont="1" applyFill="1" applyBorder="1" applyAlignment="1" applyProtection="1">
      <alignment horizontal="center" vertical="center"/>
      <protection/>
    </xf>
    <xf numFmtId="167" fontId="30" fillId="19" borderId="49" xfId="47" applyNumberFormat="1" applyFont="1" applyFill="1" applyBorder="1" applyAlignment="1" applyProtection="1">
      <alignment horizontal="center" vertical="center"/>
      <protection/>
    </xf>
    <xf numFmtId="164" fontId="27" fillId="0" borderId="50" xfId="47" applyFont="1" applyFill="1" applyBorder="1" applyAlignment="1" applyProtection="1">
      <alignment horizontal="center" vertical="center"/>
      <protection locked="0"/>
    </xf>
    <xf numFmtId="166" fontId="27" fillId="19" borderId="50" xfId="47" applyNumberFormat="1" applyFont="1" applyFill="1" applyBorder="1" applyAlignment="1" applyProtection="1">
      <alignment horizontal="center" vertical="center"/>
      <protection locked="0"/>
    </xf>
    <xf numFmtId="167" fontId="29" fillId="19" borderId="17" xfId="47" applyNumberFormat="1" applyFont="1" applyFill="1" applyBorder="1" applyAlignment="1" applyProtection="1">
      <alignment horizontal="center" vertical="center"/>
      <protection/>
    </xf>
    <xf numFmtId="167" fontId="29" fillId="19" borderId="51" xfId="47" applyNumberFormat="1" applyFont="1" applyFill="1" applyBorder="1" applyAlignment="1" applyProtection="1">
      <alignment horizontal="center" vertical="center"/>
      <protection/>
    </xf>
    <xf numFmtId="164" fontId="27" fillId="19" borderId="0" xfId="47" applyFont="1" applyFill="1" applyProtection="1">
      <alignment/>
      <protection/>
    </xf>
    <xf numFmtId="164" fontId="20" fillId="19" borderId="0" xfId="47" applyFont="1" applyFill="1" applyBorder="1" applyAlignment="1" applyProtection="1">
      <alignment horizontal="center"/>
      <protection/>
    </xf>
    <xf numFmtId="164" fontId="19" fillId="19" borderId="0" xfId="47" applyFont="1" applyFill="1" applyBorder="1" applyAlignment="1" applyProtection="1">
      <alignment horizontal="center"/>
      <protection/>
    </xf>
    <xf numFmtId="164" fontId="19" fillId="0" borderId="52" xfId="47" applyFont="1" applyFill="1" applyBorder="1" applyAlignment="1" applyProtection="1">
      <alignment horizontal="center"/>
      <protection/>
    </xf>
    <xf numFmtId="164" fontId="27" fillId="0" borderId="0" xfId="47" applyFont="1" applyProtection="1">
      <alignment/>
      <protection/>
    </xf>
    <xf numFmtId="164" fontId="19" fillId="19" borderId="0" xfId="0" applyFont="1" applyFill="1" applyBorder="1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1" fillId="19" borderId="0" xfId="0" applyFont="1" applyFill="1" applyBorder="1" applyAlignment="1">
      <alignment/>
    </xf>
    <xf numFmtId="164" fontId="19" fillId="0" borderId="0" xfId="0" applyFont="1" applyBorder="1" applyAlignment="1">
      <alignment/>
    </xf>
    <xf numFmtId="164" fontId="23" fillId="0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/>
    </xf>
    <xf numFmtId="164" fontId="19" fillId="0" borderId="0" xfId="0" applyFont="1" applyBorder="1" applyAlignment="1">
      <alignment/>
    </xf>
    <xf numFmtId="165" fontId="23" fillId="0" borderId="0" xfId="47" applyNumberFormat="1" applyFont="1" applyFill="1" applyAlignment="1" applyProtection="1">
      <alignment horizontal="center"/>
      <protection locked="0"/>
    </xf>
    <xf numFmtId="164" fontId="23" fillId="0" borderId="18" xfId="47" applyFont="1" applyFill="1" applyBorder="1" applyAlignment="1" applyProtection="1">
      <alignment horizontal="center" vertical="center"/>
      <protection locked="0"/>
    </xf>
    <xf numFmtId="164" fontId="23" fillId="0" borderId="0" xfId="0" applyFont="1" applyBorder="1" applyAlignment="1">
      <alignment vertical="center"/>
    </xf>
    <xf numFmtId="164" fontId="23" fillId="19" borderId="19" xfId="47" applyFont="1" applyFill="1" applyBorder="1" applyAlignment="1" applyProtection="1">
      <alignment horizontal="center" vertical="center" wrapText="1"/>
      <protection/>
    </xf>
    <xf numFmtId="164" fontId="23" fillId="19" borderId="21" xfId="47" applyFont="1" applyFill="1" applyBorder="1" applyAlignment="1" applyProtection="1">
      <alignment horizontal="center" vertical="center" wrapText="1"/>
      <protection/>
    </xf>
    <xf numFmtId="164" fontId="28" fillId="19" borderId="53" xfId="47" applyFont="1" applyFill="1" applyBorder="1" applyAlignment="1" applyProtection="1">
      <alignment horizontal="left" vertical="center" wrapText="1"/>
      <protection/>
    </xf>
    <xf numFmtId="164" fontId="28" fillId="0" borderId="31" xfId="47" applyFont="1" applyFill="1" applyBorder="1" applyAlignment="1" applyProtection="1">
      <alignment horizontal="center" vertical="center" wrapText="1"/>
      <protection locked="0"/>
    </xf>
    <xf numFmtId="164" fontId="27" fillId="0" borderId="54" xfId="47" applyFont="1" applyFill="1" applyBorder="1" applyAlignment="1" applyProtection="1">
      <alignment horizontal="left" vertical="center"/>
      <protection locked="0"/>
    </xf>
    <xf numFmtId="164" fontId="27" fillId="0" borderId="55" xfId="47" applyFont="1" applyFill="1" applyBorder="1" applyAlignment="1" applyProtection="1">
      <alignment vertical="center"/>
      <protection locked="0"/>
    </xf>
    <xf numFmtId="164" fontId="27" fillId="0" borderId="28" xfId="0" applyFont="1" applyFill="1" applyBorder="1" applyAlignment="1" applyProtection="1">
      <alignment horizontal="center" vertical="center"/>
      <protection locked="0"/>
    </xf>
    <xf numFmtId="164" fontId="27" fillId="0" borderId="56" xfId="47" applyFont="1" applyFill="1" applyBorder="1" applyAlignment="1" applyProtection="1">
      <alignment horizontal="left" vertical="center"/>
      <protection locked="0"/>
    </xf>
    <xf numFmtId="167" fontId="29" fillId="19" borderId="57" xfId="47" applyNumberFormat="1" applyFont="1" applyFill="1" applyBorder="1" applyAlignment="1" applyProtection="1">
      <alignment horizontal="center" vertical="center"/>
      <protection/>
    </xf>
    <xf numFmtId="164" fontId="27" fillId="0" borderId="58" xfId="47" applyFont="1" applyFill="1" applyBorder="1" applyAlignment="1" applyProtection="1">
      <alignment vertical="center"/>
      <protection locked="0"/>
    </xf>
    <xf numFmtId="164" fontId="27" fillId="0" borderId="34" xfId="0" applyFont="1" applyFill="1" applyBorder="1" applyAlignment="1" applyProtection="1">
      <alignment horizontal="center" vertical="center"/>
      <protection locked="0"/>
    </xf>
    <xf numFmtId="164" fontId="28" fillId="19" borderId="59" xfId="47" applyFont="1" applyFill="1" applyBorder="1" applyAlignment="1" applyProtection="1">
      <alignment horizontal="left" vertical="center" wrapText="1"/>
      <protection/>
    </xf>
    <xf numFmtId="164" fontId="28" fillId="0" borderId="27" xfId="47" applyFont="1" applyFill="1" applyBorder="1" applyAlignment="1" applyProtection="1">
      <alignment horizontal="center" vertical="center" wrapText="1"/>
      <protection locked="0"/>
    </xf>
    <xf numFmtId="164" fontId="27" fillId="0" borderId="60" xfId="47" applyFont="1" applyFill="1" applyBorder="1" applyAlignment="1" applyProtection="1">
      <alignment horizontal="left" vertical="center"/>
      <protection locked="0"/>
    </xf>
    <xf numFmtId="167" fontId="29" fillId="19" borderId="61" xfId="47" applyNumberFormat="1" applyFont="1" applyFill="1" applyBorder="1" applyAlignment="1" applyProtection="1">
      <alignment horizontal="center" vertical="center"/>
      <protection/>
    </xf>
    <xf numFmtId="164" fontId="27" fillId="0" borderId="62" xfId="47" applyFont="1" applyFill="1" applyBorder="1" applyAlignment="1" applyProtection="1">
      <alignment vertical="center"/>
      <protection locked="0"/>
    </xf>
    <xf numFmtId="164" fontId="27" fillId="0" borderId="39" xfId="0" applyFont="1" applyFill="1" applyBorder="1" applyAlignment="1" applyProtection="1">
      <alignment horizontal="center" vertical="center"/>
      <protection locked="0"/>
    </xf>
    <xf numFmtId="167" fontId="29" fillId="19" borderId="63" xfId="47" applyNumberFormat="1" applyFont="1" applyFill="1" applyBorder="1" applyAlignment="1" applyProtection="1">
      <alignment horizontal="center" vertical="center"/>
      <protection/>
    </xf>
    <xf numFmtId="164" fontId="28" fillId="19" borderId="38" xfId="47" applyFont="1" applyFill="1" applyBorder="1" applyAlignment="1" applyProtection="1">
      <alignment horizontal="left" vertical="center" wrapText="1"/>
      <protection/>
    </xf>
    <xf numFmtId="164" fontId="25" fillId="19" borderId="64" xfId="47" applyFont="1" applyFill="1" applyBorder="1" applyAlignment="1" applyProtection="1">
      <alignment horizontal="center" vertical="center"/>
      <protection/>
    </xf>
    <xf numFmtId="164" fontId="27" fillId="0" borderId="39" xfId="47" applyFont="1" applyFill="1" applyBorder="1" applyAlignment="1" applyProtection="1">
      <alignment horizontal="left" vertical="center"/>
      <protection locked="0"/>
    </xf>
    <xf numFmtId="164" fontId="25" fillId="19" borderId="65" xfId="47" applyFont="1" applyFill="1" applyBorder="1" applyAlignment="1" applyProtection="1">
      <alignment horizontal="center" vertical="center"/>
      <protection/>
    </xf>
    <xf numFmtId="164" fontId="28" fillId="19" borderId="46" xfId="47" applyFont="1" applyFill="1" applyBorder="1" applyAlignment="1" applyProtection="1">
      <alignment horizontal="left" vertical="center" wrapText="1"/>
      <protection/>
    </xf>
    <xf numFmtId="164" fontId="28" fillId="0" borderId="66" xfId="47" applyFont="1" applyFill="1" applyBorder="1" applyAlignment="1" applyProtection="1">
      <alignment horizontal="center" vertical="center" wrapText="1"/>
      <protection locked="0"/>
    </xf>
    <xf numFmtId="164" fontId="27" fillId="0" borderId="50" xfId="47" applyFont="1" applyFill="1" applyBorder="1" applyAlignment="1" applyProtection="1">
      <alignment horizontal="left" vertical="center"/>
      <protection locked="0"/>
    </xf>
    <xf numFmtId="167" fontId="29" fillId="19" borderId="67" xfId="47" applyNumberFormat="1" applyFont="1" applyFill="1" applyBorder="1" applyAlignment="1" applyProtection="1">
      <alignment horizontal="center" vertical="center"/>
      <protection/>
    </xf>
    <xf numFmtId="164" fontId="27" fillId="0" borderId="68" xfId="47" applyFont="1" applyFill="1" applyBorder="1" applyAlignment="1" applyProtection="1">
      <alignment vertical="center"/>
      <protection locked="0"/>
    </xf>
    <xf numFmtId="164" fontId="27" fillId="0" borderId="50" xfId="0" applyFont="1" applyFill="1" applyBorder="1" applyAlignment="1" applyProtection="1">
      <alignment horizontal="center" vertical="center"/>
      <protection locked="0"/>
    </xf>
    <xf numFmtId="164" fontId="19" fillId="0" borderId="52" xfId="0" applyFont="1" applyFill="1" applyBorder="1" applyAlignment="1">
      <alignment horizontal="center"/>
    </xf>
    <xf numFmtId="164" fontId="27" fillId="0" borderId="0" xfId="0" applyFont="1" applyAlignment="1">
      <alignment/>
    </xf>
    <xf numFmtId="164" fontId="19" fillId="19" borderId="0" xfId="0" applyFont="1" applyFill="1" applyBorder="1" applyAlignment="1" applyProtection="1">
      <alignment/>
      <protection/>
    </xf>
    <xf numFmtId="164" fontId="19" fillId="0" borderId="0" xfId="0" applyFont="1" applyAlignment="1" applyProtection="1">
      <alignment horizontal="center"/>
      <protection/>
    </xf>
    <xf numFmtId="164" fontId="19" fillId="0" borderId="0" xfId="0" applyFont="1" applyAlignment="1" applyProtection="1">
      <alignment/>
      <protection/>
    </xf>
    <xf numFmtId="164" fontId="20" fillId="0" borderId="0" xfId="0" applyFont="1" applyAlignment="1" applyProtection="1">
      <alignment horizontal="center"/>
      <protection/>
    </xf>
    <xf numFmtId="164" fontId="21" fillId="19" borderId="0" xfId="0" applyFont="1" applyFill="1" applyBorder="1" applyAlignment="1" applyProtection="1">
      <alignment/>
      <protection/>
    </xf>
    <xf numFmtId="164" fontId="19" fillId="0" borderId="0" xfId="0" applyFont="1" applyBorder="1" applyAlignment="1" applyProtection="1">
      <alignment/>
      <protection/>
    </xf>
    <xf numFmtId="164" fontId="19" fillId="19" borderId="0" xfId="0" applyFont="1" applyFill="1" applyAlignment="1" applyProtection="1">
      <alignment horizontal="center"/>
      <protection/>
    </xf>
    <xf numFmtId="164" fontId="19" fillId="19" borderId="0" xfId="0" applyFont="1" applyFill="1" applyAlignment="1" applyProtection="1">
      <alignment/>
      <protection/>
    </xf>
    <xf numFmtId="164" fontId="20" fillId="19" borderId="0" xfId="0" applyFont="1" applyFill="1" applyAlignment="1" applyProtection="1">
      <alignment horizontal="center"/>
      <protection/>
    </xf>
    <xf numFmtId="164" fontId="19" fillId="19" borderId="0" xfId="0" applyFont="1" applyFill="1" applyBorder="1" applyAlignment="1" applyProtection="1">
      <alignment/>
      <protection/>
    </xf>
    <xf numFmtId="164" fontId="22" fillId="19" borderId="0" xfId="0" applyFont="1" applyFill="1" applyBorder="1" applyAlignment="1" applyProtection="1">
      <alignment horizontal="center"/>
      <protection/>
    </xf>
    <xf numFmtId="164" fontId="18" fillId="19" borderId="0" xfId="0" applyFont="1" applyFill="1" applyBorder="1" applyAlignment="1" applyProtection="1">
      <alignment horizontal="right"/>
      <protection/>
    </xf>
    <xf numFmtId="164" fontId="24" fillId="19" borderId="0" xfId="0" applyFont="1" applyFill="1" applyBorder="1" applyAlignment="1" applyProtection="1">
      <alignment horizontal="left"/>
      <protection/>
    </xf>
    <xf numFmtId="164" fontId="23" fillId="0" borderId="0" xfId="0" applyFont="1" applyFill="1" applyBorder="1" applyAlignment="1" applyProtection="1">
      <alignment horizontal="left"/>
      <protection/>
    </xf>
    <xf numFmtId="164" fontId="19" fillId="0" borderId="0" xfId="0" applyFont="1" applyFill="1" applyBorder="1" applyAlignment="1" applyProtection="1">
      <alignment/>
      <protection/>
    </xf>
    <xf numFmtId="164" fontId="19" fillId="0" borderId="0" xfId="0" applyFont="1" applyBorder="1" applyAlignment="1" applyProtection="1">
      <alignment/>
      <protection/>
    </xf>
    <xf numFmtId="164" fontId="18" fillId="19" borderId="0" xfId="0" applyFont="1" applyFill="1" applyBorder="1" applyAlignment="1" applyProtection="1">
      <alignment horizontal="left"/>
      <protection/>
    </xf>
    <xf numFmtId="164" fontId="0" fillId="19" borderId="0" xfId="0" applyFill="1" applyAlignment="1" applyProtection="1">
      <alignment/>
      <protection/>
    </xf>
    <xf numFmtId="165" fontId="23" fillId="0" borderId="0" xfId="0" applyNumberFormat="1" applyFont="1" applyFill="1" applyAlignment="1" applyProtection="1">
      <alignment horizontal="center"/>
      <protection locked="0"/>
    </xf>
    <xf numFmtId="164" fontId="31" fillId="0" borderId="0" xfId="0" applyFont="1" applyFill="1" applyBorder="1" applyAlignment="1" applyProtection="1">
      <alignment horizontal="center"/>
      <protection locked="0"/>
    </xf>
    <xf numFmtId="164" fontId="23" fillId="19" borderId="0" xfId="0" applyFont="1" applyFill="1" applyBorder="1" applyAlignment="1" applyProtection="1">
      <alignment vertical="center"/>
      <protection/>
    </xf>
    <xf numFmtId="164" fontId="23" fillId="0" borderId="18" xfId="0" applyFont="1" applyFill="1" applyBorder="1" applyAlignment="1" applyProtection="1">
      <alignment horizontal="center" vertical="center"/>
      <protection locked="0"/>
    </xf>
    <xf numFmtId="164" fontId="23" fillId="4" borderId="12" xfId="0" applyFont="1" applyFill="1" applyBorder="1" applyAlignment="1" applyProtection="1">
      <alignment horizontal="center" vertical="center"/>
      <protection/>
    </xf>
    <xf numFmtId="164" fontId="23" fillId="4" borderId="18" xfId="0" applyFont="1" applyFill="1" applyBorder="1" applyAlignment="1" applyProtection="1">
      <alignment horizontal="center" vertical="center"/>
      <protection/>
    </xf>
    <xf numFmtId="164" fontId="25" fillId="4" borderId="18" xfId="0" applyFont="1" applyFill="1" applyBorder="1" applyAlignment="1" applyProtection="1">
      <alignment horizontal="center" vertical="center"/>
      <protection/>
    </xf>
    <xf numFmtId="164" fontId="24" fillId="19" borderId="0" xfId="0" applyFont="1" applyFill="1" applyBorder="1" applyAlignment="1" applyProtection="1">
      <alignment vertical="center"/>
      <protection/>
    </xf>
    <xf numFmtId="164" fontId="23" fillId="0" borderId="0" xfId="0" applyFont="1" applyBorder="1" applyAlignment="1" applyProtection="1">
      <alignment vertical="center"/>
      <protection/>
    </xf>
    <xf numFmtId="164" fontId="26" fillId="19" borderId="49" xfId="47" applyFont="1" applyFill="1" applyBorder="1" applyAlignment="1" applyProtection="1">
      <alignment horizontal="center" textRotation="90"/>
      <protection/>
    </xf>
    <xf numFmtId="164" fontId="23" fillId="19" borderId="22" xfId="0" applyFont="1" applyFill="1" applyBorder="1" applyAlignment="1" applyProtection="1">
      <alignment horizontal="center" vertical="center"/>
      <protection/>
    </xf>
    <xf numFmtId="164" fontId="26" fillId="19" borderId="22" xfId="0" applyFont="1" applyFill="1" applyBorder="1" applyAlignment="1" applyProtection="1">
      <alignment horizontal="center" textRotation="90" wrapText="1"/>
      <protection/>
    </xf>
    <xf numFmtId="164" fontId="26" fillId="19" borderId="0" xfId="0" applyFont="1" applyFill="1" applyBorder="1" applyAlignment="1" applyProtection="1">
      <alignment horizontal="center" textRotation="90"/>
      <protection/>
    </xf>
    <xf numFmtId="164" fontId="25" fillId="19" borderId="25" xfId="0" applyFont="1" applyFill="1" applyBorder="1" applyAlignment="1" applyProtection="1">
      <alignment horizontal="center" vertical="center"/>
      <protection/>
    </xf>
    <xf numFmtId="164" fontId="28" fillId="19" borderId="31" xfId="0" applyFont="1" applyFill="1" applyBorder="1" applyAlignment="1" applyProtection="1">
      <alignment horizontal="left" vertical="center" wrapText="1"/>
      <protection/>
    </xf>
    <xf numFmtId="164" fontId="28" fillId="0" borderId="69" xfId="47" applyFont="1" applyFill="1" applyBorder="1" applyAlignment="1" applyProtection="1">
      <alignment horizontal="center" vertical="center" wrapText="1"/>
      <protection locked="0"/>
    </xf>
    <xf numFmtId="167" fontId="29" fillId="19" borderId="30" xfId="0" applyNumberFormat="1" applyFont="1" applyFill="1" applyBorder="1" applyAlignment="1" applyProtection="1">
      <alignment horizontal="center" vertical="center"/>
      <protection/>
    </xf>
    <xf numFmtId="164" fontId="25" fillId="19" borderId="18" xfId="0" applyFont="1" applyFill="1" applyBorder="1" applyAlignment="1" applyProtection="1">
      <alignment horizontal="center" vertical="center"/>
      <protection/>
    </xf>
    <xf numFmtId="167" fontId="23" fillId="19" borderId="25" xfId="0" applyNumberFormat="1" applyFont="1" applyFill="1" applyBorder="1" applyAlignment="1" applyProtection="1">
      <alignment horizontal="center" vertical="center"/>
      <protection/>
    </xf>
    <xf numFmtId="167" fontId="18" fillId="19" borderId="31" xfId="0" applyNumberFormat="1" applyFont="1" applyFill="1" applyBorder="1" applyAlignment="1" applyProtection="1">
      <alignment horizontal="center" vertical="center"/>
      <protection/>
    </xf>
    <xf numFmtId="167" fontId="30" fillId="19" borderId="32" xfId="0" applyNumberFormat="1" applyFont="1" applyFill="1" applyBorder="1" applyAlignment="1" applyProtection="1">
      <alignment horizontal="center" vertical="center"/>
      <protection/>
    </xf>
    <xf numFmtId="167" fontId="29" fillId="19" borderId="70" xfId="0" applyNumberFormat="1" applyFont="1" applyFill="1" applyBorder="1" applyAlignment="1" applyProtection="1">
      <alignment horizontal="center" vertical="center"/>
      <protection/>
    </xf>
    <xf numFmtId="164" fontId="25" fillId="19" borderId="64" xfId="0" applyFont="1" applyFill="1" applyBorder="1" applyAlignment="1" applyProtection="1">
      <alignment horizontal="center" vertical="center"/>
      <protection/>
    </xf>
    <xf numFmtId="164" fontId="28" fillId="19" borderId="27" xfId="0" applyFont="1" applyFill="1" applyBorder="1" applyAlignment="1" applyProtection="1">
      <alignment horizontal="left" vertical="center" wrapText="1"/>
      <protection/>
    </xf>
    <xf numFmtId="164" fontId="28" fillId="0" borderId="71" xfId="47" applyFont="1" applyFill="1" applyBorder="1" applyAlignment="1" applyProtection="1">
      <alignment horizontal="center" vertical="center" wrapText="1"/>
      <protection locked="0"/>
    </xf>
    <xf numFmtId="167" fontId="29" fillId="19" borderId="72" xfId="0" applyNumberFormat="1" applyFont="1" applyFill="1" applyBorder="1" applyAlignment="1" applyProtection="1">
      <alignment horizontal="center" vertical="center"/>
      <protection/>
    </xf>
    <xf numFmtId="167" fontId="29" fillId="19" borderId="39" xfId="0" applyNumberFormat="1" applyFont="1" applyFill="1" applyBorder="1" applyAlignment="1" applyProtection="1">
      <alignment horizontal="center" vertical="center"/>
      <protection/>
    </xf>
    <xf numFmtId="167" fontId="29" fillId="19" borderId="73" xfId="0" applyNumberFormat="1" applyFont="1" applyFill="1" applyBorder="1" applyAlignment="1" applyProtection="1">
      <alignment horizontal="center" vertical="center"/>
      <protection/>
    </xf>
    <xf numFmtId="164" fontId="25" fillId="19" borderId="65" xfId="0" applyFont="1" applyFill="1" applyBorder="1" applyAlignment="1" applyProtection="1">
      <alignment horizontal="center" vertical="center"/>
      <protection/>
    </xf>
    <xf numFmtId="164" fontId="28" fillId="19" borderId="66" xfId="0" applyFont="1" applyFill="1" applyBorder="1" applyAlignment="1" applyProtection="1">
      <alignment horizontal="left" vertical="center" wrapText="1"/>
      <protection/>
    </xf>
    <xf numFmtId="164" fontId="28" fillId="0" borderId="74" xfId="47" applyFont="1" applyFill="1" applyBorder="1" applyAlignment="1" applyProtection="1">
      <alignment horizontal="center" vertical="center" wrapText="1"/>
      <protection locked="0"/>
    </xf>
    <xf numFmtId="167" fontId="23" fillId="19" borderId="47" xfId="0" applyNumberFormat="1" applyFont="1" applyFill="1" applyBorder="1" applyAlignment="1" applyProtection="1">
      <alignment horizontal="center" vertical="center"/>
      <protection/>
    </xf>
    <xf numFmtId="164" fontId="18" fillId="19" borderId="48" xfId="0" applyFont="1" applyFill="1" applyBorder="1" applyAlignment="1" applyProtection="1">
      <alignment horizontal="center" vertical="center"/>
      <protection/>
    </xf>
    <xf numFmtId="167" fontId="30" fillId="19" borderId="49" xfId="0" applyNumberFormat="1" applyFont="1" applyFill="1" applyBorder="1" applyAlignment="1" applyProtection="1">
      <alignment horizontal="center" vertical="center"/>
      <protection/>
    </xf>
    <xf numFmtId="167" fontId="29" fillId="19" borderId="75" xfId="0" applyNumberFormat="1" applyFont="1" applyFill="1" applyBorder="1" applyAlignment="1" applyProtection="1">
      <alignment horizontal="center" vertical="center"/>
      <protection/>
    </xf>
    <xf numFmtId="167" fontId="29" fillId="19" borderId="76" xfId="0" applyNumberFormat="1" applyFont="1" applyFill="1" applyBorder="1" applyAlignment="1" applyProtection="1">
      <alignment horizontal="center" vertical="center"/>
      <protection/>
    </xf>
    <xf numFmtId="164" fontId="27" fillId="19" borderId="0" xfId="0" applyFont="1" applyFill="1" applyAlignment="1" applyProtection="1">
      <alignment/>
      <protection/>
    </xf>
    <xf numFmtId="164" fontId="20" fillId="19" borderId="0" xfId="0" applyFont="1" applyFill="1" applyBorder="1" applyAlignment="1" applyProtection="1">
      <alignment horizontal="center"/>
      <protection/>
    </xf>
    <xf numFmtId="164" fontId="19" fillId="19" borderId="0" xfId="0" applyFont="1" applyFill="1" applyBorder="1" applyAlignment="1" applyProtection="1">
      <alignment horizontal="center"/>
      <protection/>
    </xf>
    <xf numFmtId="164" fontId="19" fillId="0" borderId="52" xfId="0" applyFont="1" applyFill="1" applyBorder="1" applyAlignment="1" applyProtection="1">
      <alignment horizontal="center"/>
      <protection/>
    </xf>
    <xf numFmtId="164" fontId="27" fillId="0" borderId="0" xfId="0" applyFont="1" applyAlignment="1" applyProtection="1">
      <alignment/>
      <protection/>
    </xf>
    <xf numFmtId="164" fontId="22" fillId="19" borderId="0" xfId="0" applyFont="1" applyFill="1" applyAlignment="1">
      <alignment horizontal="left"/>
    </xf>
    <xf numFmtId="164" fontId="32" fillId="19" borderId="0" xfId="0" applyFont="1" applyFill="1" applyAlignment="1">
      <alignment horizontal="left"/>
    </xf>
    <xf numFmtId="164" fontId="19" fillId="19" borderId="0" xfId="0" applyFont="1" applyFill="1" applyBorder="1" applyAlignment="1">
      <alignment/>
    </xf>
    <xf numFmtId="164" fontId="33" fillId="19" borderId="0" xfId="0" applyFont="1" applyFill="1" applyAlignment="1">
      <alignment horizontal="left"/>
    </xf>
    <xf numFmtId="164" fontId="18" fillId="19" borderId="0" xfId="0" applyFont="1" applyFill="1" applyAlignment="1">
      <alignment horizontal="right"/>
    </xf>
    <xf numFmtId="164" fontId="34" fillId="19" borderId="0" xfId="0" applyFont="1" applyFill="1" applyBorder="1" applyAlignment="1">
      <alignment horizontal="center"/>
    </xf>
    <xf numFmtId="164" fontId="35" fillId="19" borderId="0" xfId="0" applyFont="1" applyFill="1" applyBorder="1" applyAlignment="1">
      <alignment horizontal="center"/>
    </xf>
    <xf numFmtId="164" fontId="19" fillId="19" borderId="0" xfId="0" applyFont="1" applyFill="1" applyAlignment="1">
      <alignment horizontal="center"/>
    </xf>
    <xf numFmtId="164" fontId="19" fillId="19" borderId="0" xfId="0" applyFont="1" applyFill="1" applyAlignment="1">
      <alignment/>
    </xf>
    <xf numFmtId="164" fontId="20" fillId="19" borderId="0" xfId="0" applyFont="1" applyFill="1" applyAlignment="1">
      <alignment horizontal="center"/>
    </xf>
    <xf numFmtId="164" fontId="0" fillId="19" borderId="0" xfId="0" applyFill="1" applyAlignment="1">
      <alignment horizontal="center"/>
    </xf>
    <xf numFmtId="164" fontId="23" fillId="4" borderId="10" xfId="0" applyFont="1" applyFill="1" applyBorder="1" applyAlignment="1">
      <alignment horizontal="center" vertical="center"/>
    </xf>
    <xf numFmtId="164" fontId="23" fillId="4" borderId="77" xfId="0" applyFont="1" applyFill="1" applyBorder="1" applyAlignment="1">
      <alignment horizontal="center" vertical="center"/>
    </xf>
    <xf numFmtId="164" fontId="23" fillId="4" borderId="18" xfId="0" applyFont="1" applyFill="1" applyBorder="1" applyAlignment="1">
      <alignment horizontal="center" vertical="center"/>
    </xf>
    <xf numFmtId="164" fontId="0" fillId="0" borderId="0" xfId="0" applyAlignment="1">
      <alignment horizontal="center"/>
    </xf>
    <xf numFmtId="164" fontId="19" fillId="19" borderId="47" xfId="0" applyFont="1" applyFill="1" applyBorder="1" applyAlignment="1">
      <alignment horizontal="center"/>
    </xf>
    <xf numFmtId="164" fontId="23" fillId="19" borderId="78" xfId="0" applyFont="1" applyFill="1" applyBorder="1" applyAlignment="1">
      <alignment horizontal="center" vertical="center"/>
    </xf>
    <xf numFmtId="164" fontId="26" fillId="19" borderId="23" xfId="0" applyFont="1" applyFill="1" applyBorder="1" applyAlignment="1">
      <alignment horizontal="center" textRotation="90"/>
    </xf>
    <xf numFmtId="164" fontId="26" fillId="19" borderId="22" xfId="0" applyFont="1" applyFill="1" applyBorder="1" applyAlignment="1">
      <alignment horizontal="center" textRotation="90" wrapText="1"/>
    </xf>
    <xf numFmtId="164" fontId="26" fillId="19" borderId="79" xfId="0" applyFont="1" applyFill="1" applyBorder="1" applyAlignment="1">
      <alignment horizontal="center" textRotation="90" wrapText="1"/>
    </xf>
    <xf numFmtId="164" fontId="26" fillId="19" borderId="11" xfId="0" applyFont="1" applyFill="1" applyBorder="1" applyAlignment="1">
      <alignment horizontal="center" textRotation="90" wrapText="1"/>
    </xf>
    <xf numFmtId="164" fontId="26" fillId="19" borderId="80" xfId="0" applyFont="1" applyFill="1" applyBorder="1" applyAlignment="1">
      <alignment horizontal="center" textRotation="90" wrapText="1"/>
    </xf>
    <xf numFmtId="164" fontId="26" fillId="19" borderId="21" xfId="0" applyFont="1" applyFill="1" applyBorder="1" applyAlignment="1">
      <alignment horizontal="center" textRotation="90" wrapText="1"/>
    </xf>
    <xf numFmtId="164" fontId="26" fillId="19" borderId="20" xfId="0" applyFont="1" applyFill="1" applyBorder="1" applyAlignment="1">
      <alignment horizontal="center" textRotation="90" wrapText="1"/>
    </xf>
    <xf numFmtId="164" fontId="25" fillId="19" borderId="25" xfId="0" applyFont="1" applyFill="1" applyBorder="1" applyAlignment="1">
      <alignment horizontal="center" vertical="center"/>
    </xf>
    <xf numFmtId="164" fontId="28" fillId="19" borderId="26" xfId="0" applyFont="1" applyFill="1" applyBorder="1" applyAlignment="1">
      <alignment horizontal="left" vertical="center" wrapText="1"/>
    </xf>
    <xf numFmtId="164" fontId="27" fillId="19" borderId="25" xfId="0" applyFont="1" applyFill="1" applyBorder="1" applyAlignment="1">
      <alignment horizontal="center" vertical="center"/>
    </xf>
    <xf numFmtId="167" fontId="18" fillId="19" borderId="31" xfId="0" applyNumberFormat="1" applyFont="1" applyFill="1" applyBorder="1" applyAlignment="1">
      <alignment horizontal="center" vertical="center"/>
    </xf>
    <xf numFmtId="167" fontId="23" fillId="19" borderId="31" xfId="0" applyNumberFormat="1" applyFont="1" applyFill="1" applyBorder="1" applyAlignment="1">
      <alignment horizontal="center" vertical="center"/>
    </xf>
    <xf numFmtId="164" fontId="23" fillId="17" borderId="32" xfId="0" applyFont="1" applyFill="1" applyBorder="1" applyAlignment="1">
      <alignment horizontal="center" vertical="center"/>
    </xf>
    <xf numFmtId="164" fontId="27" fillId="19" borderId="69" xfId="0" applyFont="1" applyFill="1" applyBorder="1" applyAlignment="1">
      <alignment horizontal="center" vertical="center"/>
    </xf>
    <xf numFmtId="164" fontId="18" fillId="19" borderId="31" xfId="0" applyFont="1" applyFill="1" applyBorder="1" applyAlignment="1">
      <alignment horizontal="center" vertical="center"/>
    </xf>
    <xf numFmtId="167" fontId="23" fillId="17" borderId="26" xfId="0" applyNumberFormat="1" applyFont="1" applyFill="1" applyBorder="1" applyAlignment="1">
      <alignment horizontal="center" vertical="center"/>
    </xf>
    <xf numFmtId="167" fontId="23" fillId="17" borderId="32" xfId="0" applyNumberFormat="1" applyFont="1" applyFill="1" applyBorder="1" applyAlignment="1">
      <alignment horizontal="center" vertical="center"/>
    </xf>
    <xf numFmtId="164" fontId="29" fillId="19" borderId="69" xfId="0" applyFont="1" applyFill="1" applyBorder="1" applyAlignment="1">
      <alignment horizontal="center" vertical="center"/>
    </xf>
    <xf numFmtId="164" fontId="30" fillId="19" borderId="12" xfId="0" applyFont="1" applyFill="1" applyBorder="1" applyAlignment="1">
      <alignment horizontal="center" vertical="center"/>
    </xf>
    <xf numFmtId="164" fontId="30" fillId="19" borderId="18" xfId="0" applyFont="1" applyFill="1" applyBorder="1" applyAlignment="1">
      <alignment horizontal="center" vertical="center"/>
    </xf>
    <xf numFmtId="164" fontId="32" fillId="19" borderId="18" xfId="0" applyFont="1" applyFill="1" applyBorder="1" applyAlignment="1">
      <alignment horizontal="center" vertical="center"/>
    </xf>
    <xf numFmtId="164" fontId="0" fillId="21" borderId="0" xfId="0" applyFill="1" applyAlignment="1">
      <alignment/>
    </xf>
    <xf numFmtId="164" fontId="0" fillId="24" borderId="0" xfId="0" applyFill="1" applyAlignment="1">
      <alignment/>
    </xf>
    <xf numFmtId="164" fontId="25" fillId="19" borderId="64" xfId="0" applyFont="1" applyFill="1" applyBorder="1" applyAlignment="1">
      <alignment horizontal="center" vertical="center"/>
    </xf>
    <xf numFmtId="164" fontId="23" fillId="17" borderId="81" xfId="0" applyFont="1" applyFill="1" applyBorder="1" applyAlignment="1">
      <alignment horizontal="center" vertical="center"/>
    </xf>
    <xf numFmtId="164" fontId="0" fillId="19" borderId="0" xfId="0" applyFont="1" applyFill="1" applyBorder="1" applyAlignment="1">
      <alignment horizontal="center"/>
    </xf>
    <xf numFmtId="164" fontId="36" fillId="0" borderId="0" xfId="0" applyFont="1" applyFill="1" applyBorder="1" applyAlignment="1" applyProtection="1">
      <alignment horizontal="center" vertical="center"/>
      <protection locked="0"/>
    </xf>
    <xf numFmtId="164" fontId="0" fillId="19" borderId="0" xfId="0" applyFill="1" applyAlignment="1">
      <alignment horizontal="center" vertical="center"/>
    </xf>
    <xf numFmtId="164" fontId="25" fillId="19" borderId="65" xfId="0" applyFont="1" applyFill="1" applyBorder="1" applyAlignment="1">
      <alignment horizontal="center" vertical="center"/>
    </xf>
    <xf numFmtId="164" fontId="28" fillId="19" borderId="78" xfId="0" applyFont="1" applyFill="1" applyBorder="1" applyAlignment="1">
      <alignment horizontal="left" vertical="center" wrapText="1"/>
    </xf>
    <xf numFmtId="164" fontId="27" fillId="19" borderId="47" xfId="0" applyFont="1" applyFill="1" applyBorder="1" applyAlignment="1">
      <alignment horizontal="center" vertical="center"/>
    </xf>
    <xf numFmtId="167" fontId="18" fillId="19" borderId="48" xfId="0" applyNumberFormat="1" applyFont="1" applyFill="1" applyBorder="1" applyAlignment="1">
      <alignment horizontal="center" vertical="center"/>
    </xf>
    <xf numFmtId="167" fontId="23" fillId="19" borderId="48" xfId="0" applyNumberFormat="1" applyFont="1" applyFill="1" applyBorder="1" applyAlignment="1">
      <alignment horizontal="center" vertical="center"/>
    </xf>
    <xf numFmtId="164" fontId="23" fillId="17" borderId="82" xfId="0" applyFont="1" applyFill="1" applyBorder="1" applyAlignment="1">
      <alignment horizontal="center" vertical="center"/>
    </xf>
    <xf numFmtId="164" fontId="27" fillId="19" borderId="83" xfId="0" applyFont="1" applyFill="1" applyBorder="1" applyAlignment="1">
      <alignment horizontal="center" vertical="center"/>
    </xf>
    <xf numFmtId="164" fontId="18" fillId="19" borderId="48" xfId="0" applyFont="1" applyFill="1" applyBorder="1" applyAlignment="1">
      <alignment horizontal="center" vertical="center"/>
    </xf>
    <xf numFmtId="167" fontId="23" fillId="17" borderId="78" xfId="0" applyNumberFormat="1" applyFont="1" applyFill="1" applyBorder="1" applyAlignment="1">
      <alignment horizontal="center" vertical="center"/>
    </xf>
    <xf numFmtId="167" fontId="23" fillId="17" borderId="49" xfId="0" applyNumberFormat="1" applyFont="1" applyFill="1" applyBorder="1" applyAlignment="1">
      <alignment horizontal="center" vertical="center"/>
    </xf>
    <xf numFmtId="164" fontId="29" fillId="19" borderId="47" xfId="0" applyFont="1" applyFill="1" applyBorder="1" applyAlignment="1">
      <alignment horizontal="center" vertical="center"/>
    </xf>
    <xf numFmtId="164" fontId="37" fillId="19" borderId="0" xfId="0" applyFont="1" applyFill="1" applyBorder="1" applyAlignment="1">
      <alignment/>
    </xf>
    <xf numFmtId="164" fontId="32" fillId="19" borderId="0" xfId="0" applyFont="1" applyFill="1" applyBorder="1" applyAlignment="1">
      <alignment horizontal="center"/>
    </xf>
    <xf numFmtId="164" fontId="38" fillId="19" borderId="0" xfId="0" applyFont="1" applyFill="1" applyBorder="1" applyAlignment="1">
      <alignment/>
    </xf>
    <xf numFmtId="164" fontId="39" fillId="19" borderId="0" xfId="0" applyFont="1" applyFill="1" applyAlignment="1">
      <alignment/>
    </xf>
    <xf numFmtId="164" fontId="38" fillId="19" borderId="0" xfId="0" applyFont="1" applyFill="1" applyAlignment="1">
      <alignment/>
    </xf>
    <xf numFmtId="164" fontId="40" fillId="19" borderId="0" xfId="0" applyFont="1" applyFill="1" applyAlignment="1">
      <alignment/>
    </xf>
    <xf numFmtId="164" fontId="23" fillId="0" borderId="0" xfId="0" applyFont="1" applyFill="1" applyBorder="1" applyAlignment="1" applyProtection="1">
      <alignment horizontal="center" vertical="center"/>
      <protection locked="0"/>
    </xf>
    <xf numFmtId="164" fontId="22" fillId="19" borderId="0" xfId="0" applyFont="1" applyFill="1" applyAlignment="1">
      <alignment/>
    </xf>
    <xf numFmtId="164" fontId="23" fillId="0" borderId="0" xfId="0" applyFont="1" applyFill="1" applyAlignment="1" applyProtection="1">
      <alignment horizontal="center" vertical="center"/>
      <protection locked="0"/>
    </xf>
    <xf numFmtId="164" fontId="22" fillId="19" borderId="0" xfId="0" applyFont="1" applyFill="1" applyAlignment="1">
      <alignment/>
    </xf>
    <xf numFmtId="164" fontId="0" fillId="19" borderId="0" xfId="0" applyNumberFormat="1" applyFill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19" borderId="0" xfId="0" applyNumberFormat="1" applyFill="1" applyAlignment="1" applyProtection="1">
      <alignment/>
      <protection/>
    </xf>
    <xf numFmtId="164" fontId="0" fillId="19" borderId="0" xfId="0" applyNumberFormat="1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19" borderId="10" xfId="0" applyNumberFormat="1" applyFill="1" applyBorder="1" applyAlignment="1" applyProtection="1">
      <alignment/>
      <protection/>
    </xf>
    <xf numFmtId="164" fontId="0" fillId="19" borderId="19" xfId="0" applyNumberFormat="1" applyFill="1" applyBorder="1" applyAlignment="1" applyProtection="1">
      <alignment/>
      <protection/>
    </xf>
    <xf numFmtId="164" fontId="0" fillId="19" borderId="79" xfId="0" applyNumberFormat="1" applyFill="1" applyBorder="1" applyAlignment="1" applyProtection="1">
      <alignment/>
      <protection/>
    </xf>
    <xf numFmtId="164" fontId="0" fillId="19" borderId="80" xfId="0" applyNumberFormat="1" applyFill="1" applyBorder="1" applyAlignment="1" applyProtection="1">
      <alignment/>
      <protection/>
    </xf>
    <xf numFmtId="167" fontId="0" fillId="19" borderId="79" xfId="0" applyNumberFormat="1" applyFill="1" applyBorder="1" applyAlignment="1" applyProtection="1">
      <alignment/>
      <protection/>
    </xf>
    <xf numFmtId="167" fontId="0" fillId="19" borderId="19" xfId="0" applyNumberFormat="1" applyFill="1" applyBorder="1" applyAlignment="1" applyProtection="1">
      <alignment/>
      <protection/>
    </xf>
    <xf numFmtId="167" fontId="0" fillId="19" borderId="0" xfId="0" applyNumberFormat="1" applyFill="1" applyAlignment="1" applyProtection="1">
      <alignment/>
      <protection/>
    </xf>
    <xf numFmtId="164" fontId="0" fillId="19" borderId="13" xfId="0" applyNumberFormat="1" applyFill="1" applyBorder="1" applyAlignment="1" applyProtection="1">
      <alignment/>
      <protection/>
    </xf>
    <xf numFmtId="164" fontId="0" fillId="19" borderId="0" xfId="0" applyNumberFormat="1" applyFill="1" applyBorder="1" applyAlignment="1" applyProtection="1">
      <alignment/>
      <protection/>
    </xf>
    <xf numFmtId="164" fontId="0" fillId="19" borderId="14" xfId="0" applyNumberFormat="1" applyFill="1" applyBorder="1" applyAlignment="1" applyProtection="1">
      <alignment/>
      <protection/>
    </xf>
    <xf numFmtId="167" fontId="0" fillId="19" borderId="0" xfId="0" applyNumberFormat="1" applyFill="1" applyBorder="1" applyAlignment="1" applyProtection="1">
      <alignment/>
      <protection/>
    </xf>
    <xf numFmtId="167" fontId="0" fillId="19" borderId="13" xfId="0" applyNumberFormat="1" applyFill="1" applyBorder="1" applyAlignment="1" applyProtection="1">
      <alignment/>
      <protection/>
    </xf>
    <xf numFmtId="164" fontId="0" fillId="19" borderId="15" xfId="0" applyNumberFormat="1" applyFill="1" applyBorder="1" applyAlignment="1" applyProtection="1">
      <alignment/>
      <protection/>
    </xf>
    <xf numFmtId="164" fontId="0" fillId="19" borderId="16" xfId="0" applyNumberFormat="1" applyFill="1" applyBorder="1" applyAlignment="1" applyProtection="1">
      <alignment/>
      <protection/>
    </xf>
    <xf numFmtId="164" fontId="0" fillId="19" borderId="17" xfId="0" applyNumberFormat="1" applyFill="1" applyBorder="1" applyAlignment="1" applyProtection="1">
      <alignment/>
      <protection/>
    </xf>
    <xf numFmtId="167" fontId="0" fillId="19" borderId="16" xfId="0" applyNumberFormat="1" applyFill="1" applyBorder="1" applyAlignment="1" applyProtection="1">
      <alignment/>
      <protection/>
    </xf>
    <xf numFmtId="167" fontId="0" fillId="19" borderId="15" xfId="0" applyNumberFormat="1" applyFill="1" applyBorder="1" applyAlignment="1" applyProtection="1">
      <alignment/>
      <protection/>
    </xf>
    <xf numFmtId="164" fontId="18" fillId="0" borderId="27" xfId="0" applyFont="1" applyBorder="1" applyAlignment="1">
      <alignment/>
    </xf>
    <xf numFmtId="164" fontId="0" fillId="0" borderId="27" xfId="0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ga - VZOR v1.1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">
    <dxf>
      <fill>
        <patternFill patternType="solid">
          <fgColor rgb="FF993300"/>
          <bgColor rgb="FFFF0000"/>
        </patternFill>
      </fill>
      <border/>
    </dxf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0000FF"/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workbookViewId="0" topLeftCell="A1">
      <selection activeCell="A1" sqref="A1"/>
    </sheetView>
  </sheetViews>
  <sheetFormatPr defaultColWidth="1.1484375" defaultRowHeight="12.75" zeroHeight="1"/>
  <cols>
    <col min="1" max="1" width="3.421875" style="0" customWidth="1"/>
    <col min="2" max="2" width="54.28125" style="0" customWidth="1"/>
    <col min="3" max="3" width="1.57421875" style="0" customWidth="1"/>
    <col min="4" max="4" width="40.28125" style="0" customWidth="1"/>
    <col min="5" max="5" width="3.421875" style="0" customWidth="1"/>
    <col min="6" max="16384" width="0" style="0" hidden="1" customWidth="1"/>
  </cols>
  <sheetData>
    <row r="1" s="1" customFormat="1" ht="12.75"/>
    <row r="2" spans="2:4" s="1" customFormat="1" ht="12.75">
      <c r="B2" s="2" t="s">
        <v>0</v>
      </c>
      <c r="C2" s="3"/>
      <c r="D2" s="4"/>
    </row>
    <row r="3" spans="2:4" s="1" customFormat="1" ht="12.75">
      <c r="B3" s="5">
        <v>3</v>
      </c>
      <c r="C3" s="6" t="s">
        <v>1</v>
      </c>
      <c r="D3" s="7" t="s">
        <v>2</v>
      </c>
    </row>
    <row r="4" spans="2:4" s="1" customFormat="1" ht="12.75">
      <c r="B4" s="5" t="s">
        <v>3</v>
      </c>
      <c r="C4" s="6" t="s">
        <v>1</v>
      </c>
      <c r="D4" s="7" t="s">
        <v>4</v>
      </c>
    </row>
    <row r="5" spans="2:4" s="1" customFormat="1" ht="12.75">
      <c r="B5" s="5" t="s">
        <v>5</v>
      </c>
      <c r="C5" s="6" t="s">
        <v>1</v>
      </c>
      <c r="D5" s="7" t="s">
        <v>6</v>
      </c>
    </row>
    <row r="6" spans="2:4" s="1" customFormat="1" ht="12.75">
      <c r="B6" s="5" t="s">
        <v>7</v>
      </c>
      <c r="C6" s="6" t="s">
        <v>1</v>
      </c>
      <c r="D6" s="7" t="s">
        <v>8</v>
      </c>
    </row>
    <row r="7" spans="2:4" s="1" customFormat="1" ht="12.75">
      <c r="B7" s="8" t="s">
        <v>9</v>
      </c>
      <c r="C7" s="9" t="s">
        <v>1</v>
      </c>
      <c r="D7" s="10" t="s">
        <v>10</v>
      </c>
    </row>
    <row r="8" s="1" customFormat="1" ht="12.75"/>
    <row r="9" spans="2:4" s="1" customFormat="1" ht="12.75">
      <c r="B9" s="2" t="s">
        <v>11</v>
      </c>
      <c r="C9" s="3"/>
      <c r="D9" s="4"/>
    </row>
    <row r="10" spans="2:4" s="1" customFormat="1" ht="12.75">
      <c r="B10" s="5" t="s">
        <v>12</v>
      </c>
      <c r="C10" s="6" t="s">
        <v>1</v>
      </c>
      <c r="D10" s="7" t="s">
        <v>13</v>
      </c>
    </row>
    <row r="11" spans="2:4" s="1" customFormat="1" ht="12.75">
      <c r="B11" s="5" t="s">
        <v>14</v>
      </c>
      <c r="C11" s="6" t="s">
        <v>1</v>
      </c>
      <c r="D11" s="7" t="s">
        <v>15</v>
      </c>
    </row>
    <row r="12" spans="2:4" s="1" customFormat="1" ht="12.75">
      <c r="B12" s="8" t="s">
        <v>16</v>
      </c>
      <c r="C12" s="9" t="s">
        <v>1</v>
      </c>
      <c r="D12" s="10" t="s">
        <v>17</v>
      </c>
    </row>
    <row r="13" s="1" customFormat="1" ht="12.75"/>
  </sheetData>
  <sheetProtection sheet="1" objects="1" scenarios="1"/>
  <printOptions/>
  <pageMargins left="0.7875" right="0.7875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"/>
  <sheetViews>
    <sheetView showGridLines="0" tabSelected="1" workbookViewId="0" topLeftCell="A1">
      <selection activeCell="D16" sqref="D16"/>
    </sheetView>
  </sheetViews>
  <sheetFormatPr defaultColWidth="1.1484375" defaultRowHeight="12.75" zeroHeight="1"/>
  <cols>
    <col min="1" max="1" width="2.7109375" style="11" customWidth="1"/>
    <col min="2" max="2" width="2.7109375" style="12" customWidth="1"/>
    <col min="3" max="3" width="18.28125" style="13" customWidth="1"/>
    <col min="4" max="4" width="3.7109375" style="13" customWidth="1"/>
    <col min="5" max="5" width="16.7109375" style="13" customWidth="1"/>
    <col min="6" max="6" width="4.7109375" style="12" customWidth="1"/>
    <col min="7" max="7" width="4.7109375" style="13" customWidth="1"/>
    <col min="8" max="8" width="3.7109375" style="12" customWidth="1"/>
    <col min="9" max="9" width="7.7109375" style="12" customWidth="1"/>
    <col min="10" max="10" width="3.7109375" style="14" customWidth="1"/>
    <col min="11" max="11" width="4.7109375" style="14" customWidth="1"/>
    <col min="12" max="12" width="16.7109375" style="13" customWidth="1"/>
    <col min="13" max="13" width="4.7109375" style="12" customWidth="1"/>
    <col min="14" max="14" width="4.7109375" style="13" customWidth="1"/>
    <col min="15" max="15" width="3.7109375" style="12" customWidth="1"/>
    <col min="16" max="16" width="7.7109375" style="12" customWidth="1"/>
    <col min="17" max="17" width="3.7109375" style="14" customWidth="1"/>
    <col min="18" max="18" width="4.7109375" style="14" customWidth="1"/>
    <col min="19" max="19" width="5.7109375" style="12" customWidth="1"/>
    <col min="20" max="20" width="6.7109375" style="12" customWidth="1"/>
    <col min="21" max="21" width="5.7109375" style="12" customWidth="1"/>
    <col min="22" max="23" width="2.7109375" style="15" customWidth="1"/>
    <col min="24" max="16384" width="0" style="16" hidden="1" customWidth="1"/>
  </cols>
  <sheetData>
    <row r="1" spans="2:23" s="11" customFormat="1" ht="12.75" customHeight="1">
      <c r="B1" s="17"/>
      <c r="C1" s="18"/>
      <c r="D1" s="18"/>
      <c r="E1" s="18"/>
      <c r="F1" s="17"/>
      <c r="G1" s="18"/>
      <c r="H1" s="17"/>
      <c r="I1" s="17"/>
      <c r="J1" s="19"/>
      <c r="K1" s="19"/>
      <c r="L1" s="18"/>
      <c r="M1" s="17"/>
      <c r="N1" s="18"/>
      <c r="O1" s="17"/>
      <c r="P1" s="17"/>
      <c r="Q1" s="19"/>
      <c r="R1" s="19"/>
      <c r="S1" s="17"/>
      <c r="T1" s="17"/>
      <c r="U1" s="17"/>
      <c r="V1" s="15"/>
      <c r="W1" s="15"/>
    </row>
    <row r="2" spans="1:31" s="29" customFormat="1" ht="22.5" customHeight="1">
      <c r="A2" s="20"/>
      <c r="B2" s="21" t="s">
        <v>18</v>
      </c>
      <c r="C2" s="21"/>
      <c r="D2" s="21"/>
      <c r="E2" s="21"/>
      <c r="F2" s="22" t="s">
        <v>19</v>
      </c>
      <c r="G2" s="23" t="s">
        <v>20</v>
      </c>
      <c r="H2" s="23"/>
      <c r="I2" s="23"/>
      <c r="J2" s="23"/>
      <c r="K2" s="23"/>
      <c r="L2" s="23"/>
      <c r="M2" s="23"/>
      <c r="N2" s="22" t="s">
        <v>21</v>
      </c>
      <c r="O2" s="24" t="s">
        <v>22</v>
      </c>
      <c r="P2" s="24"/>
      <c r="Q2" s="25" t="s">
        <v>23</v>
      </c>
      <c r="R2" s="25"/>
      <c r="S2" s="25"/>
      <c r="T2" s="25"/>
      <c r="U2" s="25"/>
      <c r="V2" s="26"/>
      <c r="W2" s="26"/>
      <c r="X2" s="27"/>
      <c r="Y2" s="27"/>
      <c r="Z2" s="27"/>
      <c r="AA2" s="27"/>
      <c r="AB2" s="27"/>
      <c r="AC2" s="27"/>
      <c r="AD2" s="27"/>
      <c r="AE2" s="28"/>
    </row>
    <row r="3" spans="1:31" s="29" customFormat="1" ht="22.5" customHeight="1">
      <c r="A3" s="20"/>
      <c r="B3" s="30" t="s">
        <v>24</v>
      </c>
      <c r="C3" s="30"/>
      <c r="D3" s="31"/>
      <c r="E3" s="32" t="s">
        <v>25</v>
      </c>
      <c r="F3" s="30" t="s">
        <v>26</v>
      </c>
      <c r="G3" s="30"/>
      <c r="H3" s="30"/>
      <c r="I3" s="30"/>
      <c r="J3" s="25" t="s">
        <v>27</v>
      </c>
      <c r="K3" s="25"/>
      <c r="L3" s="25"/>
      <c r="M3" s="25"/>
      <c r="N3" s="24" t="s">
        <v>28</v>
      </c>
      <c r="O3" s="24"/>
      <c r="P3" s="24"/>
      <c r="Q3" s="25" t="s">
        <v>29</v>
      </c>
      <c r="R3" s="25"/>
      <c r="S3" s="25"/>
      <c r="T3" s="25"/>
      <c r="U3" s="25"/>
      <c r="V3" s="26"/>
      <c r="W3" s="26"/>
      <c r="X3" s="27"/>
      <c r="Y3" s="27"/>
      <c r="Z3" s="27"/>
      <c r="AA3" s="27"/>
      <c r="AB3" s="27"/>
      <c r="AC3" s="27"/>
      <c r="AD3" s="27"/>
      <c r="AE3" s="28"/>
    </row>
    <row r="4" spans="1:23" s="39" customFormat="1" ht="22.5" customHeight="1">
      <c r="A4" s="33"/>
      <c r="B4" s="34" t="s">
        <v>30</v>
      </c>
      <c r="C4" s="34"/>
      <c r="D4" s="34"/>
      <c r="E4" s="35" t="s">
        <v>31</v>
      </c>
      <c r="F4" s="35"/>
      <c r="G4" s="35"/>
      <c r="H4" s="35"/>
      <c r="I4" s="35"/>
      <c r="J4" s="35"/>
      <c r="K4" s="35"/>
      <c r="L4" s="36" t="s">
        <v>32</v>
      </c>
      <c r="M4" s="36"/>
      <c r="N4" s="36"/>
      <c r="O4" s="36"/>
      <c r="P4" s="36"/>
      <c r="Q4" s="36"/>
      <c r="R4" s="36"/>
      <c r="S4" s="37" t="s">
        <v>33</v>
      </c>
      <c r="T4" s="37"/>
      <c r="U4" s="37"/>
      <c r="V4" s="38"/>
      <c r="W4" s="38"/>
    </row>
    <row r="5" spans="2:21" ht="69.75" customHeight="1">
      <c r="B5" s="40" t="s">
        <v>34</v>
      </c>
      <c r="C5" s="40"/>
      <c r="D5" s="41" t="s">
        <v>35</v>
      </c>
      <c r="E5" s="42" t="s">
        <v>36</v>
      </c>
      <c r="F5" s="43" t="s">
        <v>37</v>
      </c>
      <c r="G5" s="44" t="s">
        <v>38</v>
      </c>
      <c r="H5" s="44" t="s">
        <v>39</v>
      </c>
      <c r="I5" s="43" t="s">
        <v>40</v>
      </c>
      <c r="J5" s="44" t="s">
        <v>41</v>
      </c>
      <c r="K5" s="45" t="s">
        <v>42</v>
      </c>
      <c r="L5" s="42" t="s">
        <v>36</v>
      </c>
      <c r="M5" s="43" t="s">
        <v>37</v>
      </c>
      <c r="N5" s="44" t="s">
        <v>38</v>
      </c>
      <c r="O5" s="44" t="s">
        <v>39</v>
      </c>
      <c r="P5" s="43" t="s">
        <v>43</v>
      </c>
      <c r="Q5" s="44" t="s">
        <v>41</v>
      </c>
      <c r="R5" s="45" t="s">
        <v>44</v>
      </c>
      <c r="S5" s="46" t="s">
        <v>45</v>
      </c>
      <c r="T5" s="43" t="s">
        <v>46</v>
      </c>
      <c r="U5" s="45" t="s">
        <v>47</v>
      </c>
    </row>
    <row r="6" spans="2:23" ht="12.75" customHeight="1">
      <c r="B6" s="47" t="s">
        <v>48</v>
      </c>
      <c r="C6" s="48" t="s">
        <v>49</v>
      </c>
      <c r="D6" s="49"/>
      <c r="E6" s="50" t="s">
        <v>50</v>
      </c>
      <c r="F6" s="51" t="s">
        <v>51</v>
      </c>
      <c r="G6" s="52" t="s">
        <v>52</v>
      </c>
      <c r="H6" s="51">
        <v>2</v>
      </c>
      <c r="I6" s="53">
        <v>463</v>
      </c>
      <c r="J6" s="54">
        <f>Výpočty!O2</f>
        <v>12</v>
      </c>
      <c r="K6" s="55">
        <f>SUM(J6:J7)</f>
        <v>17</v>
      </c>
      <c r="L6" s="50" t="s">
        <v>53</v>
      </c>
      <c r="M6" s="51" t="s">
        <v>51</v>
      </c>
      <c r="N6" s="52" t="s">
        <v>52</v>
      </c>
      <c r="O6" s="51">
        <v>0</v>
      </c>
      <c r="P6" s="53">
        <v>0</v>
      </c>
      <c r="Q6" s="56">
        <f>Výpočty!AA2</f>
        <v>16</v>
      </c>
      <c r="R6" s="55">
        <f>SUM(Q6:Q7)</f>
        <v>18</v>
      </c>
      <c r="S6" s="57">
        <f>IF(D6="V",100,SUM(K6,R6))</f>
        <v>35</v>
      </c>
      <c r="T6" s="58">
        <f>SUM(I6:I7,P6:P7)</f>
        <v>7014</v>
      </c>
      <c r="U6" s="59">
        <f>Výpočty!G2</f>
        <v>9</v>
      </c>
      <c r="V6" s="15">
        <f>Výpočty!P2</f>
        <v>0</v>
      </c>
      <c r="W6" s="15">
        <f>Výpočty!AB2</f>
        <v>0</v>
      </c>
    </row>
    <row r="7" spans="2:23" ht="12.75" customHeight="1">
      <c r="B7" s="47"/>
      <c r="C7" s="48"/>
      <c r="D7" s="49"/>
      <c r="E7" s="50" t="s">
        <v>53</v>
      </c>
      <c r="F7" s="60" t="s">
        <v>14</v>
      </c>
      <c r="G7" s="61" t="s">
        <v>54</v>
      </c>
      <c r="H7" s="62">
        <v>13</v>
      </c>
      <c r="I7" s="62">
        <v>2410</v>
      </c>
      <c r="J7" s="63">
        <f>Výpočty!U2</f>
        <v>5</v>
      </c>
      <c r="K7" s="55"/>
      <c r="L7" s="50" t="s">
        <v>50</v>
      </c>
      <c r="M7" s="60" t="s">
        <v>14</v>
      </c>
      <c r="N7" s="61">
        <f>IF(N6&gt;8,N6-8,N6+8)</f>
        <v>-8</v>
      </c>
      <c r="O7" s="62">
        <v>14</v>
      </c>
      <c r="P7" s="62">
        <v>4141</v>
      </c>
      <c r="Q7" s="64">
        <f>Výpočty!AG2</f>
        <v>2</v>
      </c>
      <c r="R7" s="55"/>
      <c r="S7" s="57"/>
      <c r="T7" s="58"/>
      <c r="U7" s="59"/>
      <c r="V7" s="15">
        <f>Výpočty!V2</f>
        <v>0</v>
      </c>
      <c r="W7" s="15">
        <f>Výpočty!AH2</f>
        <v>0</v>
      </c>
    </row>
    <row r="8" spans="2:23" ht="12.75" customHeight="1">
      <c r="B8" s="65" t="s">
        <v>55</v>
      </c>
      <c r="C8" s="66" t="s">
        <v>56</v>
      </c>
      <c r="D8" s="67"/>
      <c r="E8" s="50" t="s">
        <v>57</v>
      </c>
      <c r="F8" s="68" t="s">
        <v>51</v>
      </c>
      <c r="G8" s="69" t="s">
        <v>58</v>
      </c>
      <c r="H8" s="68">
        <v>6</v>
      </c>
      <c r="I8" s="70">
        <v>1402</v>
      </c>
      <c r="J8" s="71">
        <f>Výpočty!O4</f>
        <v>5</v>
      </c>
      <c r="K8" s="55">
        <f>SUM(J8:J9)</f>
        <v>19</v>
      </c>
      <c r="L8" s="50" t="s">
        <v>59</v>
      </c>
      <c r="M8" s="68" t="s">
        <v>51</v>
      </c>
      <c r="N8" s="69" t="s">
        <v>60</v>
      </c>
      <c r="O8" s="68">
        <v>1</v>
      </c>
      <c r="P8" s="70">
        <v>220</v>
      </c>
      <c r="Q8" s="72">
        <f>Výpočty!AA4</f>
        <v>8</v>
      </c>
      <c r="R8" s="55">
        <f>SUM(Q8:Q9)</f>
        <v>11</v>
      </c>
      <c r="S8" s="57">
        <f>IF(D8="V",100,SUM(K8,R8))</f>
        <v>30</v>
      </c>
      <c r="T8" s="58">
        <f>SUM(I8:I9,P8:P9)</f>
        <v>5377</v>
      </c>
      <c r="U8" s="59">
        <f>Výpočty!G4</f>
        <v>4</v>
      </c>
      <c r="V8" s="15">
        <f>Výpočty!P4</f>
        <v>0</v>
      </c>
      <c r="W8" s="15">
        <f>Výpočty!AB4</f>
        <v>8</v>
      </c>
    </row>
    <row r="9" spans="2:23" ht="12.75" customHeight="1">
      <c r="B9" s="65"/>
      <c r="C9" s="66"/>
      <c r="D9" s="67"/>
      <c r="E9" s="50" t="s">
        <v>59</v>
      </c>
      <c r="F9" s="62" t="s">
        <v>14</v>
      </c>
      <c r="G9" s="61" t="s">
        <v>61</v>
      </c>
      <c r="H9" s="62">
        <v>3</v>
      </c>
      <c r="I9" s="62">
        <v>640</v>
      </c>
      <c r="J9" s="73">
        <f>Výpočty!U4</f>
        <v>14</v>
      </c>
      <c r="K9" s="55"/>
      <c r="L9" s="50" t="s">
        <v>57</v>
      </c>
      <c r="M9" s="62" t="s">
        <v>14</v>
      </c>
      <c r="N9" s="61" t="s">
        <v>62</v>
      </c>
      <c r="O9" s="62">
        <v>14</v>
      </c>
      <c r="P9" s="62">
        <v>3115</v>
      </c>
      <c r="Q9" s="64">
        <f>Výpočty!AG4</f>
        <v>3</v>
      </c>
      <c r="R9" s="55"/>
      <c r="S9" s="57"/>
      <c r="T9" s="58"/>
      <c r="U9" s="59"/>
      <c r="V9" s="15">
        <f>Výpočty!V4</f>
        <v>0</v>
      </c>
      <c r="W9" s="15">
        <f>Výpočty!AH4</f>
        <v>0</v>
      </c>
    </row>
    <row r="10" spans="2:23" ht="12.75" customHeight="1">
      <c r="B10" s="65" t="s">
        <v>63</v>
      </c>
      <c r="C10" s="66" t="s">
        <v>64</v>
      </c>
      <c r="D10" s="67"/>
      <c r="E10" s="50" t="s">
        <v>65</v>
      </c>
      <c r="F10" s="68" t="s">
        <v>51</v>
      </c>
      <c r="G10" s="69" t="s">
        <v>66</v>
      </c>
      <c r="H10" s="68">
        <v>4</v>
      </c>
      <c r="I10" s="70">
        <v>967</v>
      </c>
      <c r="J10" s="74">
        <f>Výpočty!O6</f>
        <v>8</v>
      </c>
      <c r="K10" s="55">
        <f>SUM(J10:J11)</f>
        <v>11</v>
      </c>
      <c r="L10" s="50" t="s">
        <v>67</v>
      </c>
      <c r="M10" s="68" t="s">
        <v>51</v>
      </c>
      <c r="N10" s="69" t="s">
        <v>68</v>
      </c>
      <c r="O10" s="68">
        <v>0</v>
      </c>
      <c r="P10" s="70">
        <v>0</v>
      </c>
      <c r="Q10" s="72">
        <f>Výpočty!AA6</f>
        <v>16</v>
      </c>
      <c r="R10" s="55">
        <f>SUM(Q10:Q11)</f>
        <v>22</v>
      </c>
      <c r="S10" s="57">
        <f>IF(D10="V",100,SUM(K10,R10))</f>
        <v>33</v>
      </c>
      <c r="T10" s="58">
        <f>SUM(I10:I11,P10:P11)</f>
        <v>5614</v>
      </c>
      <c r="U10" s="59">
        <f>Výpočty!G6</f>
        <v>7</v>
      </c>
      <c r="V10" s="15">
        <f>Výpočty!P6</f>
        <v>0</v>
      </c>
      <c r="W10" s="15">
        <f>Výpočty!AB6</f>
        <v>0</v>
      </c>
    </row>
    <row r="11" spans="2:23" ht="12.75" customHeight="1">
      <c r="B11" s="65"/>
      <c r="C11" s="66"/>
      <c r="D11" s="67"/>
      <c r="E11" s="50" t="s">
        <v>67</v>
      </c>
      <c r="F11" s="62" t="s">
        <v>14</v>
      </c>
      <c r="G11" s="61" t="s">
        <v>69</v>
      </c>
      <c r="H11" s="62">
        <v>17</v>
      </c>
      <c r="I11" s="62">
        <v>3126</v>
      </c>
      <c r="J11" s="63">
        <f>Výpočty!U6</f>
        <v>3</v>
      </c>
      <c r="K11" s="55"/>
      <c r="L11" s="50" t="s">
        <v>65</v>
      </c>
      <c r="M11" s="62" t="s">
        <v>14</v>
      </c>
      <c r="N11" s="61" t="s">
        <v>70</v>
      </c>
      <c r="O11" s="62">
        <v>5</v>
      </c>
      <c r="P11" s="62">
        <v>1521</v>
      </c>
      <c r="Q11" s="64">
        <f>Výpočty!AG6</f>
        <v>6</v>
      </c>
      <c r="R11" s="55"/>
      <c r="S11" s="57"/>
      <c r="T11" s="58"/>
      <c r="U11" s="59"/>
      <c r="V11" s="15">
        <f>Výpočty!V6</f>
        <v>0</v>
      </c>
      <c r="W11" s="15">
        <f>Výpočty!AH6</f>
        <v>0</v>
      </c>
    </row>
    <row r="12" spans="2:23" ht="12.75" customHeight="1">
      <c r="B12" s="65" t="s">
        <v>71</v>
      </c>
      <c r="C12" s="66" t="s">
        <v>72</v>
      </c>
      <c r="D12" s="67"/>
      <c r="E12" s="50" t="s">
        <v>73</v>
      </c>
      <c r="F12" s="68" t="s">
        <v>51</v>
      </c>
      <c r="G12" s="69" t="s">
        <v>60</v>
      </c>
      <c r="H12" s="68">
        <v>11</v>
      </c>
      <c r="I12" s="70">
        <v>2699</v>
      </c>
      <c r="J12" s="71">
        <f>Výpočty!O8</f>
        <v>2</v>
      </c>
      <c r="K12" s="55">
        <f>SUM(J12:J13)</f>
        <v>10</v>
      </c>
      <c r="L12" s="50" t="s">
        <v>74</v>
      </c>
      <c r="M12" s="68" t="s">
        <v>51</v>
      </c>
      <c r="N12" s="69" t="s">
        <v>54</v>
      </c>
      <c r="O12" s="68">
        <v>1</v>
      </c>
      <c r="P12" s="70">
        <v>220</v>
      </c>
      <c r="Q12" s="72">
        <f>Výpočty!AA8</f>
        <v>8</v>
      </c>
      <c r="R12" s="55">
        <f>SUM(Q12:Q13)</f>
        <v>9</v>
      </c>
      <c r="S12" s="57">
        <f>IF(D12="V",100,SUM(K12,R12))</f>
        <v>19</v>
      </c>
      <c r="T12" s="58">
        <f>SUM(I12:I13,P12:P13)</f>
        <v>9576</v>
      </c>
      <c r="U12" s="59">
        <f>Výpočty!G8</f>
        <v>1</v>
      </c>
      <c r="V12" s="15">
        <f>Výpočty!P8</f>
        <v>0</v>
      </c>
      <c r="W12" s="15">
        <f>Výpočty!AB8</f>
        <v>8</v>
      </c>
    </row>
    <row r="13" spans="2:23" ht="12.75" customHeight="1">
      <c r="B13" s="65"/>
      <c r="C13" s="66"/>
      <c r="D13" s="67"/>
      <c r="E13" s="50" t="s">
        <v>74</v>
      </c>
      <c r="F13" s="62" t="s">
        <v>14</v>
      </c>
      <c r="G13" s="61" t="s">
        <v>62</v>
      </c>
      <c r="H13" s="62">
        <v>10</v>
      </c>
      <c r="I13" s="62">
        <v>1869</v>
      </c>
      <c r="J13" s="73">
        <f>Výpočty!U8</f>
        <v>8</v>
      </c>
      <c r="K13" s="55"/>
      <c r="L13" s="50" t="s">
        <v>73</v>
      </c>
      <c r="M13" s="62" t="s">
        <v>14</v>
      </c>
      <c r="N13" s="61" t="s">
        <v>52</v>
      </c>
      <c r="O13" s="62">
        <v>22</v>
      </c>
      <c r="P13" s="62">
        <v>4788</v>
      </c>
      <c r="Q13" s="64">
        <f>Výpočty!AG8</f>
        <v>1</v>
      </c>
      <c r="R13" s="55"/>
      <c r="S13" s="57"/>
      <c r="T13" s="58"/>
      <c r="U13" s="59"/>
      <c r="V13" s="15">
        <f>Výpočty!V8</f>
        <v>0</v>
      </c>
      <c r="W13" s="15">
        <f>Výpočty!AH8</f>
        <v>0</v>
      </c>
    </row>
    <row r="14" spans="2:23" ht="12.75" customHeight="1">
      <c r="B14" s="65" t="s">
        <v>75</v>
      </c>
      <c r="C14" s="66" t="s">
        <v>76</v>
      </c>
      <c r="D14" s="67"/>
      <c r="E14" s="50" t="s">
        <v>77</v>
      </c>
      <c r="F14" s="68" t="s">
        <v>51</v>
      </c>
      <c r="G14" s="69" t="s">
        <v>78</v>
      </c>
      <c r="H14" s="68">
        <v>4</v>
      </c>
      <c r="I14" s="68">
        <v>900</v>
      </c>
      <c r="J14" s="71">
        <f>Výpočty!O10</f>
        <v>9</v>
      </c>
      <c r="K14" s="55">
        <f>SUM(J14:J15)</f>
        <v>20</v>
      </c>
      <c r="L14" s="50" t="s">
        <v>79</v>
      </c>
      <c r="M14" s="68" t="s">
        <v>51</v>
      </c>
      <c r="N14" s="69" t="s">
        <v>80</v>
      </c>
      <c r="O14" s="68">
        <v>1</v>
      </c>
      <c r="P14" s="68">
        <v>210</v>
      </c>
      <c r="Q14" s="72">
        <f>Výpočty!AA10</f>
        <v>9</v>
      </c>
      <c r="R14" s="55">
        <f>SUM(Q14:Q15)</f>
        <v>14</v>
      </c>
      <c r="S14" s="57">
        <f>IF(D14="V",100,SUM(K14,R14))</f>
        <v>34</v>
      </c>
      <c r="T14" s="58">
        <f>SUM(I14:I15,P14:P15)</f>
        <v>4478</v>
      </c>
      <c r="U14" s="59">
        <f>Výpočty!G10</f>
        <v>8</v>
      </c>
      <c r="V14" s="15">
        <f>Výpočty!P10</f>
        <v>0</v>
      </c>
      <c r="W14" s="15">
        <f>Výpočty!AB10</f>
        <v>0</v>
      </c>
    </row>
    <row r="15" spans="2:23" ht="12.75" customHeight="1">
      <c r="B15" s="65"/>
      <c r="C15" s="66"/>
      <c r="D15" s="67"/>
      <c r="E15" s="50" t="s">
        <v>79</v>
      </c>
      <c r="F15" s="62" t="s">
        <v>14</v>
      </c>
      <c r="G15" s="61" t="s">
        <v>81</v>
      </c>
      <c r="H15" s="62">
        <v>6</v>
      </c>
      <c r="I15" s="62">
        <v>1197</v>
      </c>
      <c r="J15" s="73">
        <f>Výpočty!U10</f>
        <v>11</v>
      </c>
      <c r="K15" s="55"/>
      <c r="L15" s="50" t="s">
        <v>77</v>
      </c>
      <c r="M15" s="62" t="s">
        <v>14</v>
      </c>
      <c r="N15" s="61">
        <f>IF(N14&gt;8,N14-8,N14+8)</f>
        <v>-8</v>
      </c>
      <c r="O15" s="62">
        <v>9</v>
      </c>
      <c r="P15" s="62">
        <v>2171</v>
      </c>
      <c r="Q15" s="64">
        <f>Výpočty!AG10</f>
        <v>5</v>
      </c>
      <c r="R15" s="55"/>
      <c r="S15" s="57"/>
      <c r="T15" s="58"/>
      <c r="U15" s="59"/>
      <c r="V15" s="15">
        <f>Výpočty!V10</f>
        <v>0</v>
      </c>
      <c r="W15" s="15">
        <f>Výpočty!AH10</f>
        <v>0</v>
      </c>
    </row>
    <row r="16" spans="2:23" ht="12.75" customHeight="1">
      <c r="B16" s="65" t="s">
        <v>82</v>
      </c>
      <c r="C16" s="66" t="s">
        <v>83</v>
      </c>
      <c r="D16" s="67"/>
      <c r="E16" s="50" t="s">
        <v>84</v>
      </c>
      <c r="F16" s="68" t="s">
        <v>51</v>
      </c>
      <c r="G16" s="69" t="s">
        <v>85</v>
      </c>
      <c r="H16" s="68">
        <v>2</v>
      </c>
      <c r="I16" s="68">
        <v>455</v>
      </c>
      <c r="J16" s="71">
        <f>Výpočty!O12</f>
        <v>13</v>
      </c>
      <c r="K16" s="55">
        <f>SUM(J16:J17)</f>
        <v>26</v>
      </c>
      <c r="L16" s="50" t="s">
        <v>84</v>
      </c>
      <c r="M16" s="68" t="s">
        <v>51</v>
      </c>
      <c r="N16" s="69" t="s">
        <v>81</v>
      </c>
      <c r="O16" s="68">
        <v>2</v>
      </c>
      <c r="P16" s="68">
        <f>310+195</f>
        <v>505</v>
      </c>
      <c r="Q16" s="72">
        <f>Výpočty!AA12</f>
        <v>2</v>
      </c>
      <c r="R16" s="55">
        <f>SUM(Q16:Q17)</f>
        <v>15</v>
      </c>
      <c r="S16" s="57">
        <f>IF(D16="V",100,SUM(K16,R16))</f>
        <v>41</v>
      </c>
      <c r="T16" s="58">
        <f>SUM(I16:I17,P16:P17)</f>
        <v>2112</v>
      </c>
      <c r="U16" s="59">
        <f>Výpočty!G12</f>
        <v>14</v>
      </c>
      <c r="V16" s="15">
        <f>Výpočty!P12</f>
        <v>0</v>
      </c>
      <c r="W16" s="15">
        <f>Výpočty!AB12</f>
        <v>0</v>
      </c>
    </row>
    <row r="17" spans="2:23" ht="12.75" customHeight="1">
      <c r="B17" s="65"/>
      <c r="C17" s="66"/>
      <c r="D17" s="67"/>
      <c r="E17" s="50" t="s">
        <v>86</v>
      </c>
      <c r="F17" s="62" t="s">
        <v>14</v>
      </c>
      <c r="G17" s="61" t="s">
        <v>87</v>
      </c>
      <c r="H17" s="62">
        <v>4</v>
      </c>
      <c r="I17" s="62">
        <v>932</v>
      </c>
      <c r="J17" s="73">
        <f>Výpočty!U12</f>
        <v>13</v>
      </c>
      <c r="K17" s="55"/>
      <c r="L17" s="75" t="s">
        <v>88</v>
      </c>
      <c r="M17" s="62" t="s">
        <v>14</v>
      </c>
      <c r="N17" s="61" t="s">
        <v>78</v>
      </c>
      <c r="O17" s="62">
        <v>1</v>
      </c>
      <c r="P17" s="62">
        <v>220</v>
      </c>
      <c r="Q17" s="64">
        <f>Výpočty!AG12</f>
        <v>13</v>
      </c>
      <c r="R17" s="55"/>
      <c r="S17" s="57"/>
      <c r="T17" s="58"/>
      <c r="U17" s="59"/>
      <c r="V17" s="15">
        <f>Výpočty!V12</f>
        <v>0</v>
      </c>
      <c r="W17" s="15">
        <f>Výpočty!AH12</f>
        <v>13</v>
      </c>
    </row>
    <row r="18" spans="2:23" ht="12.75" customHeight="1">
      <c r="B18" s="65" t="s">
        <v>89</v>
      </c>
      <c r="C18" s="66" t="s">
        <v>90</v>
      </c>
      <c r="D18" s="67"/>
      <c r="E18" s="50" t="s">
        <v>91</v>
      </c>
      <c r="F18" s="68" t="s">
        <v>51</v>
      </c>
      <c r="G18" s="69" t="s">
        <v>70</v>
      </c>
      <c r="H18" s="68">
        <v>1</v>
      </c>
      <c r="I18" s="68">
        <v>156</v>
      </c>
      <c r="J18" s="71">
        <f>Výpočty!O14</f>
        <v>15</v>
      </c>
      <c r="K18" s="55">
        <f>SUM(J18:J19)</f>
        <v>30</v>
      </c>
      <c r="L18" s="50" t="s">
        <v>92</v>
      </c>
      <c r="M18" s="68" t="s">
        <v>51</v>
      </c>
      <c r="N18" s="69" t="s">
        <v>61</v>
      </c>
      <c r="O18" s="68">
        <v>2</v>
      </c>
      <c r="P18" s="68">
        <f>197+387</f>
        <v>584</v>
      </c>
      <c r="Q18" s="72">
        <f>Výpočty!AA14</f>
        <v>1</v>
      </c>
      <c r="R18" s="55">
        <f>SUM(Q18:Q19)</f>
        <v>9</v>
      </c>
      <c r="S18" s="57">
        <f>IF(D18="V",100,SUM(K18,R18))</f>
        <v>39</v>
      </c>
      <c r="T18" s="58">
        <f>SUM(I18:I19,P18:P19)</f>
        <v>2377</v>
      </c>
      <c r="U18" s="59">
        <f>Výpočty!G14</f>
        <v>13</v>
      </c>
      <c r="V18" s="15">
        <f>Výpočty!P14</f>
        <v>0</v>
      </c>
      <c r="W18" s="15">
        <f>Výpočty!AB14</f>
        <v>0</v>
      </c>
    </row>
    <row r="19" spans="2:23" ht="12.75" customHeight="1">
      <c r="B19" s="65"/>
      <c r="C19" s="66"/>
      <c r="D19" s="67"/>
      <c r="E19" s="50" t="s">
        <v>92</v>
      </c>
      <c r="F19" s="62" t="s">
        <v>14</v>
      </c>
      <c r="G19" s="61" t="s">
        <v>68</v>
      </c>
      <c r="H19" s="62">
        <v>3</v>
      </c>
      <c r="I19" s="62">
        <v>336</v>
      </c>
      <c r="J19" s="73">
        <f>Výpočty!U14</f>
        <v>15</v>
      </c>
      <c r="K19" s="55"/>
      <c r="L19" s="50" t="s">
        <v>91</v>
      </c>
      <c r="M19" s="62" t="s">
        <v>14</v>
      </c>
      <c r="N19" s="61" t="s">
        <v>58</v>
      </c>
      <c r="O19" s="62">
        <v>5</v>
      </c>
      <c r="P19" s="62">
        <v>1301</v>
      </c>
      <c r="Q19" s="64">
        <f>Výpočty!AG14</f>
        <v>8</v>
      </c>
      <c r="R19" s="55"/>
      <c r="S19" s="57"/>
      <c r="T19" s="58"/>
      <c r="U19" s="59"/>
      <c r="V19" s="15">
        <f>Výpočty!V14</f>
        <v>0</v>
      </c>
      <c r="W19" s="15">
        <f>Výpočty!AH14</f>
        <v>0</v>
      </c>
    </row>
    <row r="20" spans="2:23" ht="12.75" customHeight="1">
      <c r="B20" s="65" t="s">
        <v>93</v>
      </c>
      <c r="C20" s="66" t="s">
        <v>94</v>
      </c>
      <c r="D20" s="67"/>
      <c r="E20" s="50" t="s">
        <v>95</v>
      </c>
      <c r="F20" s="68" t="s">
        <v>51</v>
      </c>
      <c r="G20" s="69" t="s">
        <v>62</v>
      </c>
      <c r="H20" s="68">
        <v>4</v>
      </c>
      <c r="I20" s="68">
        <v>721</v>
      </c>
      <c r="J20" s="71">
        <f>Výpočty!O16</f>
        <v>11</v>
      </c>
      <c r="K20" s="55">
        <f>SUM(J20:J21)</f>
        <v>17</v>
      </c>
      <c r="L20" s="50" t="s">
        <v>95</v>
      </c>
      <c r="M20" s="68" t="s">
        <v>51</v>
      </c>
      <c r="N20" s="69" t="s">
        <v>96</v>
      </c>
      <c r="O20" s="68">
        <v>3</v>
      </c>
      <c r="P20" s="68">
        <f>170+117+185</f>
        <v>472</v>
      </c>
      <c r="Q20" s="72">
        <f>Výpočty!AA16</f>
        <v>3</v>
      </c>
      <c r="R20" s="55">
        <f>SUM(Q20:Q21)</f>
        <v>19</v>
      </c>
      <c r="S20" s="57">
        <f>IF(D20="V",100,SUM(K20,R20))</f>
        <v>36</v>
      </c>
      <c r="T20" s="58">
        <f>SUM(I20:I21,P20:P21)</f>
        <v>3262</v>
      </c>
      <c r="U20" s="59">
        <f>Výpočty!G16</f>
        <v>11</v>
      </c>
      <c r="V20" s="15">
        <f>Výpočty!P16</f>
        <v>0</v>
      </c>
      <c r="W20" s="15">
        <f>Výpočty!AB16</f>
        <v>0</v>
      </c>
    </row>
    <row r="21" spans="2:23" ht="12.75" customHeight="1">
      <c r="B21" s="65"/>
      <c r="C21" s="66"/>
      <c r="D21" s="67"/>
      <c r="E21" s="50" t="s">
        <v>97</v>
      </c>
      <c r="F21" s="62" t="s">
        <v>14</v>
      </c>
      <c r="G21" s="61" t="s">
        <v>60</v>
      </c>
      <c r="H21" s="62">
        <v>9</v>
      </c>
      <c r="I21" s="62">
        <v>2069</v>
      </c>
      <c r="J21" s="73">
        <f>Výpočty!U16</f>
        <v>6</v>
      </c>
      <c r="K21" s="55"/>
      <c r="L21" s="50" t="s">
        <v>97</v>
      </c>
      <c r="M21" s="62" t="s">
        <v>14</v>
      </c>
      <c r="N21" s="61" t="s">
        <v>80</v>
      </c>
      <c r="O21" s="62">
        <v>0</v>
      </c>
      <c r="P21" s="62">
        <v>0</v>
      </c>
      <c r="Q21" s="64">
        <f>Výpočty!AG16</f>
        <v>16</v>
      </c>
      <c r="R21" s="55"/>
      <c r="S21" s="57"/>
      <c r="T21" s="58"/>
      <c r="U21" s="59"/>
      <c r="V21" s="15">
        <f>Výpočty!V16</f>
        <v>0</v>
      </c>
      <c r="W21" s="15">
        <f>Výpočty!AH16</f>
        <v>0</v>
      </c>
    </row>
    <row r="22" spans="2:23" ht="12.75" customHeight="1">
      <c r="B22" s="65" t="s">
        <v>98</v>
      </c>
      <c r="C22" s="66" t="s">
        <v>99</v>
      </c>
      <c r="D22" s="67"/>
      <c r="E22" s="50" t="s">
        <v>100</v>
      </c>
      <c r="F22" s="68" t="s">
        <v>51</v>
      </c>
      <c r="G22" s="69" t="s">
        <v>69</v>
      </c>
      <c r="H22" s="68">
        <v>0</v>
      </c>
      <c r="I22" s="68">
        <v>0</v>
      </c>
      <c r="J22" s="71">
        <f>Výpočty!O18</f>
        <v>16</v>
      </c>
      <c r="K22" s="55">
        <f>SUM(J22:J23)</f>
        <v>18</v>
      </c>
      <c r="L22" s="50" t="s">
        <v>101</v>
      </c>
      <c r="M22" s="68" t="s">
        <v>51</v>
      </c>
      <c r="N22" s="69" t="s">
        <v>69</v>
      </c>
      <c r="O22" s="68">
        <v>1</v>
      </c>
      <c r="P22" s="68">
        <v>285</v>
      </c>
      <c r="Q22" s="72">
        <f>Výpočty!AA18</f>
        <v>6</v>
      </c>
      <c r="R22" s="55">
        <f>SUM(Q22:Q23)</f>
        <v>20</v>
      </c>
      <c r="S22" s="57">
        <f>IF(D22="V",100,SUM(K22,R22))</f>
        <v>38</v>
      </c>
      <c r="T22" s="58">
        <f>SUM(I22:I23,P22:P23)</f>
        <v>3676</v>
      </c>
      <c r="U22" s="59">
        <f>Výpočty!G18</f>
        <v>12</v>
      </c>
      <c r="V22" s="15">
        <f>Výpočty!P18</f>
        <v>0</v>
      </c>
      <c r="W22" s="15">
        <f>Výpočty!AB18</f>
        <v>0</v>
      </c>
    </row>
    <row r="23" spans="2:23" ht="12.75" customHeight="1">
      <c r="B23" s="65"/>
      <c r="C23" s="66"/>
      <c r="D23" s="67"/>
      <c r="E23" s="50" t="s">
        <v>101</v>
      </c>
      <c r="F23" s="62" t="s">
        <v>14</v>
      </c>
      <c r="G23" s="61" t="s">
        <v>66</v>
      </c>
      <c r="H23" s="62">
        <v>17</v>
      </c>
      <c r="I23" s="62">
        <v>3355</v>
      </c>
      <c r="J23" s="73">
        <f>Výpočty!U18</f>
        <v>2</v>
      </c>
      <c r="K23" s="55"/>
      <c r="L23" s="75" t="s">
        <v>102</v>
      </c>
      <c r="M23" s="62" t="s">
        <v>14</v>
      </c>
      <c r="N23" s="61" t="s">
        <v>66</v>
      </c>
      <c r="O23" s="62">
        <v>1</v>
      </c>
      <c r="P23" s="62">
        <v>36</v>
      </c>
      <c r="Q23" s="64">
        <f>Výpočty!AG18</f>
        <v>14</v>
      </c>
      <c r="R23" s="55"/>
      <c r="S23" s="57"/>
      <c r="T23" s="58"/>
      <c r="U23" s="59"/>
      <c r="V23" s="15">
        <f>Výpočty!V18</f>
        <v>0</v>
      </c>
      <c r="W23" s="15">
        <f>Výpočty!AH18</f>
        <v>0</v>
      </c>
    </row>
    <row r="24" spans="2:23" ht="12.75" customHeight="1">
      <c r="B24" s="65" t="s">
        <v>103</v>
      </c>
      <c r="C24" s="66" t="s">
        <v>104</v>
      </c>
      <c r="D24" s="67"/>
      <c r="E24" s="50" t="s">
        <v>105</v>
      </c>
      <c r="F24" s="68" t="s">
        <v>51</v>
      </c>
      <c r="G24" s="69" t="s">
        <v>68</v>
      </c>
      <c r="H24" s="68">
        <v>12</v>
      </c>
      <c r="I24" s="68">
        <v>2968</v>
      </c>
      <c r="J24" s="71">
        <f>Výpočty!O20</f>
        <v>1</v>
      </c>
      <c r="K24" s="55">
        <f>SUM(J24:J25)</f>
        <v>11</v>
      </c>
      <c r="L24" s="50" t="s">
        <v>106</v>
      </c>
      <c r="M24" s="68" t="s">
        <v>51</v>
      </c>
      <c r="N24" s="69" t="s">
        <v>87</v>
      </c>
      <c r="O24" s="68">
        <v>0</v>
      </c>
      <c r="P24" s="68">
        <v>0</v>
      </c>
      <c r="Q24" s="72">
        <f>Výpočty!AA20</f>
        <v>16</v>
      </c>
      <c r="R24" s="55">
        <f>SUM(Q24:Q25)</f>
        <v>20</v>
      </c>
      <c r="S24" s="57">
        <f>IF(D24="V",100,SUM(K24,R24))</f>
        <v>31</v>
      </c>
      <c r="T24" s="58">
        <f>SUM(I24:I25,P24:P25)</f>
        <v>6434</v>
      </c>
      <c r="U24" s="59">
        <f>Výpočty!G20</f>
        <v>5</v>
      </c>
      <c r="V24" s="15">
        <f>Výpočty!P20</f>
        <v>0</v>
      </c>
      <c r="W24" s="15">
        <f>Výpočty!AB20</f>
        <v>0</v>
      </c>
    </row>
    <row r="25" spans="2:23" ht="12.75" customHeight="1">
      <c r="B25" s="65"/>
      <c r="C25" s="66"/>
      <c r="D25" s="67"/>
      <c r="E25" s="50" t="s">
        <v>106</v>
      </c>
      <c r="F25" s="62" t="s">
        <v>14</v>
      </c>
      <c r="G25" s="61" t="s">
        <v>70</v>
      </c>
      <c r="H25" s="62">
        <v>7</v>
      </c>
      <c r="I25" s="62">
        <v>1269</v>
      </c>
      <c r="J25" s="73">
        <f>Výpočty!U20</f>
        <v>10</v>
      </c>
      <c r="K25" s="55"/>
      <c r="L25" s="50" t="s">
        <v>105</v>
      </c>
      <c r="M25" s="62" t="s">
        <v>14</v>
      </c>
      <c r="N25" s="61" t="s">
        <v>85</v>
      </c>
      <c r="O25" s="62">
        <v>9</v>
      </c>
      <c r="P25" s="62">
        <v>2197</v>
      </c>
      <c r="Q25" s="64">
        <f>Výpočty!AG20</f>
        <v>4</v>
      </c>
      <c r="R25" s="55"/>
      <c r="S25" s="57"/>
      <c r="T25" s="58"/>
      <c r="U25" s="59"/>
      <c r="V25" s="15">
        <f>Výpočty!V20</f>
        <v>0</v>
      </c>
      <c r="W25" s="15">
        <f>Výpočty!AH20</f>
        <v>0</v>
      </c>
    </row>
    <row r="26" spans="2:23" ht="12.75" customHeight="1">
      <c r="B26" s="65" t="s">
        <v>107</v>
      </c>
      <c r="C26" s="66" t="s">
        <v>108</v>
      </c>
      <c r="D26" s="67"/>
      <c r="E26" s="50" t="s">
        <v>109</v>
      </c>
      <c r="F26" s="68" t="s">
        <v>51</v>
      </c>
      <c r="G26" s="69" t="s">
        <v>54</v>
      </c>
      <c r="H26" s="68">
        <v>6</v>
      </c>
      <c r="I26" s="68">
        <v>1210</v>
      </c>
      <c r="J26" s="71">
        <f>Výpočty!O22</f>
        <v>6</v>
      </c>
      <c r="K26" s="55">
        <f>SUM(J26:J27)</f>
        <v>15</v>
      </c>
      <c r="L26" s="50" t="s">
        <v>109</v>
      </c>
      <c r="M26" s="68" t="s">
        <v>51</v>
      </c>
      <c r="N26" s="69" t="s">
        <v>66</v>
      </c>
      <c r="O26" s="68">
        <v>1</v>
      </c>
      <c r="P26" s="68">
        <v>1</v>
      </c>
      <c r="Q26" s="72">
        <f>Výpočty!AA22</f>
        <v>10</v>
      </c>
      <c r="R26" s="55">
        <f>SUM(Q26:Q27)</f>
        <v>21</v>
      </c>
      <c r="S26" s="57">
        <f>IF(D26="V",100,SUM(K26,R26))</f>
        <v>36</v>
      </c>
      <c r="T26" s="58">
        <f>SUM(I26:I27,P26:P27)</f>
        <v>3399</v>
      </c>
      <c r="U26" s="59">
        <f>Výpočty!G22</f>
        <v>10</v>
      </c>
      <c r="V26" s="15">
        <f>Výpočty!P22</f>
        <v>0</v>
      </c>
      <c r="W26" s="15">
        <f>Výpočty!AB22</f>
        <v>0</v>
      </c>
    </row>
    <row r="27" spans="2:23" ht="12.75" customHeight="1">
      <c r="B27" s="65"/>
      <c r="C27" s="66"/>
      <c r="D27" s="67"/>
      <c r="E27" s="50" t="s">
        <v>110</v>
      </c>
      <c r="F27" s="62" t="s">
        <v>14</v>
      </c>
      <c r="G27" s="61" t="s">
        <v>52</v>
      </c>
      <c r="H27" s="62">
        <v>8</v>
      </c>
      <c r="I27" s="62">
        <v>1761</v>
      </c>
      <c r="J27" s="73">
        <f>Výpočty!U22</f>
        <v>9</v>
      </c>
      <c r="K27" s="55"/>
      <c r="L27" s="50" t="s">
        <v>110</v>
      </c>
      <c r="M27" s="62" t="s">
        <v>14</v>
      </c>
      <c r="N27" s="61">
        <f>IF(N26&gt;8,N26-8,N26+8)</f>
        <v>-8</v>
      </c>
      <c r="O27" s="62">
        <v>3</v>
      </c>
      <c r="P27" s="62">
        <v>427</v>
      </c>
      <c r="Q27" s="64">
        <f>Výpočty!AG22</f>
        <v>11</v>
      </c>
      <c r="R27" s="55"/>
      <c r="S27" s="57"/>
      <c r="T27" s="58"/>
      <c r="U27" s="59"/>
      <c r="V27" s="15">
        <f>Výpočty!V22</f>
        <v>0</v>
      </c>
      <c r="W27" s="15">
        <f>Výpočty!AH22</f>
        <v>0</v>
      </c>
    </row>
    <row r="28" spans="2:23" ht="12.75" customHeight="1">
      <c r="B28" s="65" t="s">
        <v>111</v>
      </c>
      <c r="C28" s="66" t="s">
        <v>112</v>
      </c>
      <c r="D28" s="67"/>
      <c r="E28" s="50" t="s">
        <v>113</v>
      </c>
      <c r="F28" s="68" t="s">
        <v>51</v>
      </c>
      <c r="G28" s="69" t="s">
        <v>87</v>
      </c>
      <c r="H28" s="68">
        <v>8</v>
      </c>
      <c r="I28" s="68">
        <v>1724</v>
      </c>
      <c r="J28" s="71">
        <f>Výpočty!O24</f>
        <v>4</v>
      </c>
      <c r="K28" s="55">
        <f>SUM(J28:J29)</f>
        <v>8</v>
      </c>
      <c r="L28" s="75" t="s">
        <v>114</v>
      </c>
      <c r="M28" s="68" t="s">
        <v>51</v>
      </c>
      <c r="N28" s="69" t="s">
        <v>70</v>
      </c>
      <c r="O28" s="68">
        <v>0</v>
      </c>
      <c r="P28" s="68">
        <v>0</v>
      </c>
      <c r="Q28" s="72">
        <f>Výpočty!AA24</f>
        <v>16</v>
      </c>
      <c r="R28" s="55">
        <f>SUM(Q28:Q29)</f>
        <v>23</v>
      </c>
      <c r="S28" s="57">
        <f>IF(D28="V",100,SUM(K28,R28))</f>
        <v>31</v>
      </c>
      <c r="T28" s="58">
        <f>SUM(I28:I29,P28:P29)</f>
        <v>5890</v>
      </c>
      <c r="U28" s="59">
        <f>Výpočty!G24</f>
        <v>6</v>
      </c>
      <c r="V28" s="15">
        <f>Výpočty!P24</f>
        <v>0</v>
      </c>
      <c r="W28" s="15">
        <f>Výpočty!AB24</f>
        <v>0</v>
      </c>
    </row>
    <row r="29" spans="2:23" ht="12.75" customHeight="1">
      <c r="B29" s="65"/>
      <c r="C29" s="66"/>
      <c r="D29" s="67"/>
      <c r="E29" s="75" t="s">
        <v>114</v>
      </c>
      <c r="F29" s="62" t="s">
        <v>14</v>
      </c>
      <c r="G29" s="61" t="s">
        <v>85</v>
      </c>
      <c r="H29" s="62">
        <v>12</v>
      </c>
      <c r="I29" s="62">
        <v>2753</v>
      </c>
      <c r="J29" s="73">
        <f>Výpočty!U24</f>
        <v>4</v>
      </c>
      <c r="K29" s="55"/>
      <c r="L29" s="50" t="s">
        <v>113</v>
      </c>
      <c r="M29" s="62" t="s">
        <v>14</v>
      </c>
      <c r="N29" s="61" t="s">
        <v>68</v>
      </c>
      <c r="O29" s="62">
        <v>5</v>
      </c>
      <c r="P29" s="62">
        <v>1413</v>
      </c>
      <c r="Q29" s="64">
        <f>Výpočty!AG24</f>
        <v>7</v>
      </c>
      <c r="R29" s="55"/>
      <c r="S29" s="57"/>
      <c r="T29" s="58"/>
      <c r="U29" s="59"/>
      <c r="V29" s="15">
        <f>Výpočty!V24</f>
        <v>0</v>
      </c>
      <c r="W29" s="15">
        <f>Výpočty!AH24</f>
        <v>0</v>
      </c>
    </row>
    <row r="30" spans="2:23" ht="12.75" customHeight="1">
      <c r="B30" s="65" t="s">
        <v>115</v>
      </c>
      <c r="C30" s="66" t="s">
        <v>116</v>
      </c>
      <c r="D30" s="67"/>
      <c r="E30" s="50" t="s">
        <v>117</v>
      </c>
      <c r="F30" s="68" t="s">
        <v>51</v>
      </c>
      <c r="G30" s="69" t="s">
        <v>81</v>
      </c>
      <c r="H30" s="68">
        <v>2</v>
      </c>
      <c r="I30" s="68">
        <v>446</v>
      </c>
      <c r="J30" s="71">
        <f>Výpočty!O26</f>
        <v>14</v>
      </c>
      <c r="K30" s="55">
        <f>SUM(J30:J31)</f>
        <v>30</v>
      </c>
      <c r="L30" s="50" t="s">
        <v>118</v>
      </c>
      <c r="M30" s="68" t="s">
        <v>51</v>
      </c>
      <c r="N30" s="69" t="s">
        <v>85</v>
      </c>
      <c r="O30" s="68">
        <v>0</v>
      </c>
      <c r="P30" s="68">
        <v>0</v>
      </c>
      <c r="Q30" s="72">
        <f>Výpočty!AA26</f>
        <v>16</v>
      </c>
      <c r="R30" s="55">
        <f>SUM(Q30:Q31)</f>
        <v>26</v>
      </c>
      <c r="S30" s="57">
        <f>IF(D30="V",100,SUM(K30,R30))</f>
        <v>56</v>
      </c>
      <c r="T30" s="58">
        <f>SUM(I30:I31,P30:P31)</f>
        <v>1523</v>
      </c>
      <c r="U30" s="59">
        <f>Výpočty!G26</f>
        <v>16</v>
      </c>
      <c r="V30" s="15">
        <f>Výpočty!P26</f>
        <v>0</v>
      </c>
      <c r="W30" s="15">
        <f>Výpočty!AB26</f>
        <v>0</v>
      </c>
    </row>
    <row r="31" spans="2:23" ht="12.75" customHeight="1">
      <c r="B31" s="65"/>
      <c r="C31" s="66"/>
      <c r="D31" s="67"/>
      <c r="E31" s="50" t="s">
        <v>118</v>
      </c>
      <c r="F31" s="62" t="s">
        <v>14</v>
      </c>
      <c r="G31" s="61" t="s">
        <v>78</v>
      </c>
      <c r="H31" s="62">
        <v>0</v>
      </c>
      <c r="I31" s="62">
        <v>0</v>
      </c>
      <c r="J31" s="73">
        <f>Výpočty!U26</f>
        <v>16</v>
      </c>
      <c r="K31" s="55"/>
      <c r="L31" s="50" t="s">
        <v>117</v>
      </c>
      <c r="M31" s="62" t="s">
        <v>14</v>
      </c>
      <c r="N31" s="61" t="s">
        <v>87</v>
      </c>
      <c r="O31" s="62">
        <v>4</v>
      </c>
      <c r="P31" s="62">
        <v>1077</v>
      </c>
      <c r="Q31" s="64">
        <f>Výpočty!AG26</f>
        <v>10</v>
      </c>
      <c r="R31" s="55"/>
      <c r="S31" s="57"/>
      <c r="T31" s="58"/>
      <c r="U31" s="59"/>
      <c r="V31" s="15">
        <f>Výpočty!V26</f>
        <v>0</v>
      </c>
      <c r="W31" s="15">
        <f>Výpočty!AH26</f>
        <v>0</v>
      </c>
    </row>
    <row r="32" spans="2:23" ht="12.75" customHeight="1">
      <c r="B32" s="65" t="s">
        <v>119</v>
      </c>
      <c r="C32" s="66" t="s">
        <v>120</v>
      </c>
      <c r="D32" s="67"/>
      <c r="E32" s="50" t="s">
        <v>121</v>
      </c>
      <c r="F32" s="68" t="s">
        <v>51</v>
      </c>
      <c r="G32" s="69" t="s">
        <v>96</v>
      </c>
      <c r="H32" s="68">
        <v>14</v>
      </c>
      <c r="I32" s="68">
        <v>2520</v>
      </c>
      <c r="J32" s="71">
        <f>Výpočty!O28</f>
        <v>3</v>
      </c>
      <c r="K32" s="55">
        <f>SUM(J32:J33)</f>
        <v>10</v>
      </c>
      <c r="L32" s="50" t="s">
        <v>121</v>
      </c>
      <c r="M32" s="68" t="s">
        <v>51</v>
      </c>
      <c r="N32" s="69" t="s">
        <v>78</v>
      </c>
      <c r="O32" s="68">
        <v>2</v>
      </c>
      <c r="P32" s="68">
        <f>265+171</f>
        <v>436</v>
      </c>
      <c r="Q32" s="72">
        <f>Výpočty!AA28</f>
        <v>4</v>
      </c>
      <c r="R32" s="55">
        <f>SUM(Q32:Q33)</f>
        <v>13</v>
      </c>
      <c r="S32" s="57">
        <f>IF(D32="V",100,SUM(K32,R32))</f>
        <v>23</v>
      </c>
      <c r="T32" s="58">
        <f>SUM(I32:I33,P32:P33)</f>
        <v>6109</v>
      </c>
      <c r="U32" s="59">
        <f>Výpočty!G28</f>
        <v>2</v>
      </c>
      <c r="V32" s="15">
        <f>Výpočty!P28</f>
        <v>0</v>
      </c>
      <c r="W32" s="15">
        <f>Výpočty!AB28</f>
        <v>0</v>
      </c>
    </row>
    <row r="33" spans="2:23" ht="12.75" customHeight="1">
      <c r="B33" s="65"/>
      <c r="C33" s="66"/>
      <c r="D33" s="67"/>
      <c r="E33" s="50" t="s">
        <v>122</v>
      </c>
      <c r="F33" s="62" t="s">
        <v>14</v>
      </c>
      <c r="G33" s="61" t="s">
        <v>80</v>
      </c>
      <c r="H33" s="62">
        <v>11</v>
      </c>
      <c r="I33" s="62">
        <v>1982</v>
      </c>
      <c r="J33" s="73">
        <f>Výpočty!U28</f>
        <v>7</v>
      </c>
      <c r="K33" s="55"/>
      <c r="L33" s="75" t="s">
        <v>123</v>
      </c>
      <c r="M33" s="62" t="s">
        <v>14</v>
      </c>
      <c r="N33" s="61" t="s">
        <v>81</v>
      </c>
      <c r="O33" s="62">
        <v>4</v>
      </c>
      <c r="P33" s="62">
        <v>1171</v>
      </c>
      <c r="Q33" s="64">
        <f>Výpočty!AG28</f>
        <v>9</v>
      </c>
      <c r="R33" s="55"/>
      <c r="S33" s="57"/>
      <c r="T33" s="58"/>
      <c r="U33" s="59"/>
      <c r="V33" s="15">
        <f>Výpočty!V28</f>
        <v>0</v>
      </c>
      <c r="W33" s="15">
        <f>Výpočty!AH28</f>
        <v>0</v>
      </c>
    </row>
    <row r="34" spans="2:23" ht="12.75" customHeight="1">
      <c r="B34" s="65" t="s">
        <v>124</v>
      </c>
      <c r="C34" s="66" t="s">
        <v>125</v>
      </c>
      <c r="D34" s="67"/>
      <c r="E34" s="50" t="s">
        <v>126</v>
      </c>
      <c r="F34" s="68" t="s">
        <v>51</v>
      </c>
      <c r="G34" s="69" t="s">
        <v>80</v>
      </c>
      <c r="H34" s="68">
        <v>4</v>
      </c>
      <c r="I34" s="68">
        <v>864</v>
      </c>
      <c r="J34" s="71">
        <f>Výpočty!O30</f>
        <v>10</v>
      </c>
      <c r="K34" s="55">
        <f>SUM(J34:J35)</f>
        <v>11</v>
      </c>
      <c r="L34" s="50" t="s">
        <v>126</v>
      </c>
      <c r="M34" s="68" t="s">
        <v>51</v>
      </c>
      <c r="N34" s="69" t="s">
        <v>58</v>
      </c>
      <c r="O34" s="68">
        <v>2</v>
      </c>
      <c r="P34" s="68">
        <f>205+161</f>
        <v>366</v>
      </c>
      <c r="Q34" s="72">
        <f>Výpočty!AA30</f>
        <v>5</v>
      </c>
      <c r="R34" s="55">
        <f>SUM(Q34:Q35)</f>
        <v>18</v>
      </c>
      <c r="S34" s="57">
        <f>IF(D34="V",100,SUM(K34,R34))</f>
        <v>29</v>
      </c>
      <c r="T34" s="58">
        <f>SUM(I34:I35,P34:P35)</f>
        <v>4955</v>
      </c>
      <c r="U34" s="59">
        <f>Výpočty!G30</f>
        <v>3</v>
      </c>
      <c r="V34" s="15">
        <f>Výpočty!P30</f>
        <v>0</v>
      </c>
      <c r="W34" s="15">
        <f>Výpočty!AB30</f>
        <v>0</v>
      </c>
    </row>
    <row r="35" spans="2:23" ht="12.75" customHeight="1">
      <c r="B35" s="65"/>
      <c r="C35" s="66"/>
      <c r="D35" s="67"/>
      <c r="E35" s="50" t="s">
        <v>127</v>
      </c>
      <c r="F35" s="62" t="s">
        <v>14</v>
      </c>
      <c r="G35" s="61" t="s">
        <v>96</v>
      </c>
      <c r="H35" s="62">
        <v>20</v>
      </c>
      <c r="I35" s="62">
        <v>3505</v>
      </c>
      <c r="J35" s="73">
        <f>Výpočty!U30</f>
        <v>1</v>
      </c>
      <c r="K35" s="55"/>
      <c r="L35" s="50" t="s">
        <v>127</v>
      </c>
      <c r="M35" s="62" t="s">
        <v>14</v>
      </c>
      <c r="N35" s="61" t="s">
        <v>61</v>
      </c>
      <c r="O35" s="62">
        <v>1</v>
      </c>
      <c r="P35" s="62">
        <v>220</v>
      </c>
      <c r="Q35" s="64">
        <f>Výpočty!AG30</f>
        <v>13</v>
      </c>
      <c r="R35" s="55"/>
      <c r="S35" s="57"/>
      <c r="T35" s="58"/>
      <c r="U35" s="59"/>
      <c r="V35" s="15">
        <f>Výpočty!V30</f>
        <v>0</v>
      </c>
      <c r="W35" s="15">
        <f>Výpočty!AH30</f>
        <v>13</v>
      </c>
    </row>
    <row r="36" spans="2:23" ht="12.75" customHeight="1">
      <c r="B36" s="76" t="s">
        <v>128</v>
      </c>
      <c r="C36" s="77" t="s">
        <v>129</v>
      </c>
      <c r="D36" s="78"/>
      <c r="E36" s="50" t="s">
        <v>130</v>
      </c>
      <c r="F36" s="68" t="s">
        <v>51</v>
      </c>
      <c r="G36" s="69" t="s">
        <v>61</v>
      </c>
      <c r="H36" s="68">
        <v>5</v>
      </c>
      <c r="I36" s="68">
        <v>1040</v>
      </c>
      <c r="J36" s="71">
        <f>Výpočty!O32</f>
        <v>7</v>
      </c>
      <c r="K36" s="55">
        <f>SUM(J36:J37)</f>
        <v>19</v>
      </c>
      <c r="L36" s="50" t="s">
        <v>131</v>
      </c>
      <c r="M36" s="68" t="s">
        <v>51</v>
      </c>
      <c r="N36" s="69" t="s">
        <v>62</v>
      </c>
      <c r="O36" s="68">
        <v>0</v>
      </c>
      <c r="P36" s="68">
        <v>0</v>
      </c>
      <c r="Q36" s="72">
        <f>Výpočty!AA32</f>
        <v>16</v>
      </c>
      <c r="R36" s="79">
        <f>SUM(Q36:Q37)</f>
        <v>32</v>
      </c>
      <c r="S36" s="80">
        <f>IF(D36="V",100,SUM(K36,R36))</f>
        <v>51</v>
      </c>
      <c r="T36" s="81">
        <f>SUM(I36:I37,P36:P37)</f>
        <v>2090</v>
      </c>
      <c r="U36" s="82">
        <f>Výpočty!G32</f>
        <v>15</v>
      </c>
      <c r="V36" s="15">
        <f>Výpočty!P32</f>
        <v>0</v>
      </c>
      <c r="W36" s="15">
        <f>Výpočty!AB32</f>
        <v>0</v>
      </c>
    </row>
    <row r="37" spans="2:23" ht="12.75" customHeight="1">
      <c r="B37" s="76"/>
      <c r="C37" s="77"/>
      <c r="D37" s="78"/>
      <c r="E37" s="50" t="s">
        <v>131</v>
      </c>
      <c r="F37" s="83" t="s">
        <v>14</v>
      </c>
      <c r="G37" s="84">
        <f>IF(G36&gt;8,G36-8,G36+8)</f>
        <v>-8</v>
      </c>
      <c r="H37" s="83">
        <v>5</v>
      </c>
      <c r="I37" s="83">
        <v>1050</v>
      </c>
      <c r="J37" s="85">
        <f>Výpočty!T32</f>
        <v>12</v>
      </c>
      <c r="K37" s="55"/>
      <c r="L37" s="50" t="s">
        <v>130</v>
      </c>
      <c r="M37" s="83" t="s">
        <v>14</v>
      </c>
      <c r="N37" s="84" t="s">
        <v>60</v>
      </c>
      <c r="O37" s="83">
        <v>0</v>
      </c>
      <c r="P37" s="83">
        <v>0</v>
      </c>
      <c r="Q37" s="86">
        <f>Výpočty!AG32</f>
        <v>16</v>
      </c>
      <c r="R37" s="79"/>
      <c r="S37" s="80"/>
      <c r="T37" s="81"/>
      <c r="U37" s="82"/>
      <c r="V37" s="15">
        <f>Výpočty!V32</f>
        <v>0</v>
      </c>
      <c r="W37" s="15">
        <f>Výpočty!AH32</f>
        <v>0</v>
      </c>
    </row>
    <row r="38" spans="2:21" ht="12.75" customHeight="1">
      <c r="B38" s="17"/>
      <c r="C38" s="18"/>
      <c r="D38" s="18"/>
      <c r="E38" s="18"/>
      <c r="F38" s="17"/>
      <c r="G38" s="87"/>
      <c r="H38" s="17"/>
      <c r="I38" s="17"/>
      <c r="J38" s="19"/>
      <c r="K38" s="88"/>
      <c r="L38" s="18"/>
      <c r="M38" s="17"/>
      <c r="N38" s="18"/>
      <c r="O38" s="17"/>
      <c r="P38" s="17"/>
      <c r="Q38" s="19"/>
      <c r="R38" s="88"/>
      <c r="S38" s="89"/>
      <c r="T38" s="89"/>
      <c r="U38" s="17"/>
    </row>
    <row r="39" spans="2:7" ht="12.75" customHeight="1" hidden="1">
      <c r="B39" s="90"/>
      <c r="G39" s="91"/>
    </row>
  </sheetData>
  <sheetProtection sheet="1" objects="1" scenarios="1"/>
  <mergeCells count="142">
    <mergeCell ref="B2:E2"/>
    <mergeCell ref="G2:M2"/>
    <mergeCell ref="O2:P2"/>
    <mergeCell ref="Q2:U2"/>
    <mergeCell ref="B3:C3"/>
    <mergeCell ref="F3:I3"/>
    <mergeCell ref="J3:M3"/>
    <mergeCell ref="N3:P3"/>
    <mergeCell ref="Q3:U3"/>
    <mergeCell ref="B4:D4"/>
    <mergeCell ref="E4:K4"/>
    <mergeCell ref="L4:R4"/>
    <mergeCell ref="S4:U4"/>
    <mergeCell ref="B5:C5"/>
    <mergeCell ref="B6:B7"/>
    <mergeCell ref="C6:C7"/>
    <mergeCell ref="D6:D7"/>
    <mergeCell ref="K6:K7"/>
    <mergeCell ref="R6:R7"/>
    <mergeCell ref="S6:S7"/>
    <mergeCell ref="T6:T7"/>
    <mergeCell ref="U6:U7"/>
    <mergeCell ref="B8:B9"/>
    <mergeCell ref="C8:C9"/>
    <mergeCell ref="D8:D9"/>
    <mergeCell ref="K8:K9"/>
    <mergeCell ref="R8:R9"/>
    <mergeCell ref="S8:S9"/>
    <mergeCell ref="T8:T9"/>
    <mergeCell ref="U8:U9"/>
    <mergeCell ref="B10:B11"/>
    <mergeCell ref="C10:C11"/>
    <mergeCell ref="D10:D11"/>
    <mergeCell ref="K10:K11"/>
    <mergeCell ref="R10:R11"/>
    <mergeCell ref="S10:S11"/>
    <mergeCell ref="T10:T11"/>
    <mergeCell ref="U10:U11"/>
    <mergeCell ref="B12:B13"/>
    <mergeCell ref="C12:C13"/>
    <mergeCell ref="D12:D13"/>
    <mergeCell ref="K12:K13"/>
    <mergeCell ref="R12:R13"/>
    <mergeCell ref="S12:S13"/>
    <mergeCell ref="T12:T13"/>
    <mergeCell ref="U12:U13"/>
    <mergeCell ref="B14:B15"/>
    <mergeCell ref="C14:C15"/>
    <mergeCell ref="D14:D15"/>
    <mergeCell ref="K14:K15"/>
    <mergeCell ref="R14:R15"/>
    <mergeCell ref="S14:S15"/>
    <mergeCell ref="T14:T15"/>
    <mergeCell ref="U14:U15"/>
    <mergeCell ref="B16:B17"/>
    <mergeCell ref="C16:C17"/>
    <mergeCell ref="D16:D17"/>
    <mergeCell ref="K16:K17"/>
    <mergeCell ref="R16:R17"/>
    <mergeCell ref="S16:S17"/>
    <mergeCell ref="T16:T17"/>
    <mergeCell ref="U16:U17"/>
    <mergeCell ref="B18:B19"/>
    <mergeCell ref="C18:C19"/>
    <mergeCell ref="D18:D19"/>
    <mergeCell ref="K18:K19"/>
    <mergeCell ref="R18:R19"/>
    <mergeCell ref="S18:S19"/>
    <mergeCell ref="T18:T19"/>
    <mergeCell ref="U18:U19"/>
    <mergeCell ref="B20:B21"/>
    <mergeCell ref="C20:C21"/>
    <mergeCell ref="D20:D21"/>
    <mergeCell ref="K20:K21"/>
    <mergeCell ref="R20:R21"/>
    <mergeCell ref="S20:S21"/>
    <mergeCell ref="T20:T21"/>
    <mergeCell ref="U20:U21"/>
    <mergeCell ref="B22:B23"/>
    <mergeCell ref="C22:C23"/>
    <mergeCell ref="D22:D23"/>
    <mergeCell ref="K22:K23"/>
    <mergeCell ref="R22:R23"/>
    <mergeCell ref="S22:S23"/>
    <mergeCell ref="T22:T23"/>
    <mergeCell ref="U22:U23"/>
    <mergeCell ref="B24:B25"/>
    <mergeCell ref="C24:C25"/>
    <mergeCell ref="D24:D25"/>
    <mergeCell ref="K24:K25"/>
    <mergeCell ref="R24:R25"/>
    <mergeCell ref="S24:S25"/>
    <mergeCell ref="T24:T25"/>
    <mergeCell ref="U24:U25"/>
    <mergeCell ref="B26:B27"/>
    <mergeCell ref="C26:C27"/>
    <mergeCell ref="D26:D27"/>
    <mergeCell ref="K26:K27"/>
    <mergeCell ref="R26:R27"/>
    <mergeCell ref="S26:S27"/>
    <mergeCell ref="T26:T27"/>
    <mergeCell ref="U26:U27"/>
    <mergeCell ref="B28:B29"/>
    <mergeCell ref="C28:C29"/>
    <mergeCell ref="D28:D29"/>
    <mergeCell ref="K28:K29"/>
    <mergeCell ref="R28:R29"/>
    <mergeCell ref="S28:S29"/>
    <mergeCell ref="T28:T29"/>
    <mergeCell ref="U28:U29"/>
    <mergeCell ref="B30:B31"/>
    <mergeCell ref="C30:C31"/>
    <mergeCell ref="D30:D31"/>
    <mergeCell ref="K30:K31"/>
    <mergeCell ref="R30:R31"/>
    <mergeCell ref="S30:S31"/>
    <mergeCell ref="T30:T31"/>
    <mergeCell ref="U30:U31"/>
    <mergeCell ref="B32:B33"/>
    <mergeCell ref="C32:C33"/>
    <mergeCell ref="D32:D33"/>
    <mergeCell ref="K32:K33"/>
    <mergeCell ref="R32:R33"/>
    <mergeCell ref="S32:S33"/>
    <mergeCell ref="T32:T33"/>
    <mergeCell ref="U32:U33"/>
    <mergeCell ref="B34:B35"/>
    <mergeCell ref="C34:C35"/>
    <mergeCell ref="D34:D35"/>
    <mergeCell ref="K34:K35"/>
    <mergeCell ref="R34:R35"/>
    <mergeCell ref="S34:S35"/>
    <mergeCell ref="T34:T35"/>
    <mergeCell ref="U34:U35"/>
    <mergeCell ref="B36:B37"/>
    <mergeCell ref="C36:C37"/>
    <mergeCell ref="D36:D37"/>
    <mergeCell ref="K36:K37"/>
    <mergeCell ref="R36:R37"/>
    <mergeCell ref="S36:S37"/>
    <mergeCell ref="T36:T37"/>
    <mergeCell ref="U36:U37"/>
  </mergeCells>
  <conditionalFormatting sqref="U6:U37">
    <cfRule type="cellIs" priority="1" dxfId="0" operator="lessThan" stopIfTrue="1">
      <formula>4</formula>
    </cfRule>
  </conditionalFormatting>
  <conditionalFormatting sqref="J6:J37">
    <cfRule type="cellIs" priority="2" dxfId="0" operator="equal" stopIfTrue="1">
      <formula>V6</formula>
    </cfRule>
  </conditionalFormatting>
  <conditionalFormatting sqref="Q6:Q37">
    <cfRule type="cellIs" priority="3" dxfId="0" operator="equal" stopIfTrue="1">
      <formula>W6</formula>
    </cfRule>
  </conditionalFormatting>
  <conditionalFormatting sqref="D6:D37">
    <cfRule type="cellIs" priority="4" dxfId="1" operator="notEqual" stopIfTrue="1">
      <formula>""</formula>
    </cfRule>
  </conditionalFormatting>
  <conditionalFormatting sqref="F6 F8 F10 F12 F14 F16 F18 F20 F22 F24 F26 F28 F30 F32 F34 F36 M6 M8 M10 M12 M14 M16 M18 M20 M22 M24 M26 M28 M30 M32 M34 M36">
    <cfRule type="cellIs" priority="5" dxfId="0" operator="notEqual" stopIfTrue="1">
      <formula>"R"</formula>
    </cfRule>
  </conditionalFormatting>
  <conditionalFormatting sqref="F7 F9 F11 F13 F15 F17 F19 F21 F23 F25 F27 F29 F31 F33 F35 F37 M7 M9 M11 M13 M15 M17 M19 M21 M23 M25 M27 M29 M31 M33 M35 M37">
    <cfRule type="cellIs" priority="6" dxfId="0" operator="notEqual" stopIfTrue="1">
      <formula>"O"</formula>
    </cfRule>
  </conditionalFormatting>
  <printOptions/>
  <pageMargins left="0.2" right="0.2" top="0.5" bottom="0.3" header="0.5118055555555556" footer="0.5118055555555556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9"/>
  <sheetViews>
    <sheetView showGridLines="0" workbookViewId="0" topLeftCell="A1">
      <selection activeCell="E4" sqref="E4"/>
    </sheetView>
  </sheetViews>
  <sheetFormatPr defaultColWidth="1.1484375" defaultRowHeight="12.75" customHeight="1" zeroHeight="1"/>
  <cols>
    <col min="1" max="1" width="2.7109375" style="92" customWidth="1"/>
    <col min="2" max="2" width="2.7109375" style="93" customWidth="1"/>
    <col min="3" max="3" width="18.28125" style="94" customWidth="1"/>
    <col min="4" max="4" width="3.7109375" style="94" customWidth="1"/>
    <col min="5" max="5" width="16.7109375" style="94" customWidth="1"/>
    <col min="6" max="6" width="4.7109375" style="93" customWidth="1"/>
    <col min="7" max="7" width="4.7109375" style="94" customWidth="1"/>
    <col min="8" max="8" width="3.7109375" style="93" customWidth="1"/>
    <col min="9" max="9" width="7.7109375" style="93" customWidth="1"/>
    <col min="10" max="10" width="3.7109375" style="95" customWidth="1"/>
    <col min="11" max="11" width="4.7109375" style="95" customWidth="1"/>
    <col min="12" max="12" width="16.7109375" style="94" customWidth="1"/>
    <col min="13" max="13" width="4.7109375" style="93" customWidth="1"/>
    <col min="14" max="14" width="4.7109375" style="94" customWidth="1"/>
    <col min="15" max="15" width="3.7109375" style="93" customWidth="1"/>
    <col min="16" max="16" width="7.7109375" style="93" customWidth="1"/>
    <col min="17" max="17" width="3.7109375" style="95" customWidth="1"/>
    <col min="18" max="18" width="4.7109375" style="95" customWidth="1"/>
    <col min="19" max="19" width="5.7109375" style="93" customWidth="1"/>
    <col min="20" max="20" width="6.7109375" style="93" customWidth="1"/>
    <col min="21" max="21" width="5.7109375" style="93" customWidth="1"/>
    <col min="22" max="23" width="2.7109375" style="96" customWidth="1"/>
    <col min="24" max="16384" width="0" style="97" hidden="1" customWidth="1"/>
  </cols>
  <sheetData>
    <row r="1" spans="1:23" s="92" customFormat="1" ht="12.75" customHeight="1">
      <c r="A1" s="11"/>
      <c r="B1" s="17"/>
      <c r="C1" s="18"/>
      <c r="D1" s="18"/>
      <c r="E1" s="18"/>
      <c r="F1" s="17"/>
      <c r="G1" s="18"/>
      <c r="H1" s="17"/>
      <c r="I1" s="17"/>
      <c r="J1" s="19"/>
      <c r="K1" s="19"/>
      <c r="L1" s="18"/>
      <c r="M1" s="17"/>
      <c r="N1" s="18"/>
      <c r="O1" s="17"/>
      <c r="P1" s="17"/>
      <c r="Q1" s="19"/>
      <c r="R1" s="19"/>
      <c r="S1" s="17"/>
      <c r="T1" s="17"/>
      <c r="U1" s="17"/>
      <c r="V1" s="15"/>
      <c r="W1" s="15"/>
    </row>
    <row r="2" spans="1:31" s="100" customFormat="1" ht="22.5" customHeight="1">
      <c r="A2" s="20"/>
      <c r="B2" s="21" t="str">
        <f>CONCATENATE('1.kolo'!B2:E2," ",'1.kolo'!F2,"liga - přívlač, 2. kolo sk. ",'1.kolo'!N2)</f>
        <v>Výsledková listina: II.liga - přívlač, 2. kolo sk. B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4" t="s">
        <v>22</v>
      </c>
      <c r="P2" s="24"/>
      <c r="Q2" s="25" t="s">
        <v>23</v>
      </c>
      <c r="R2" s="25"/>
      <c r="S2" s="25"/>
      <c r="T2" s="25"/>
      <c r="U2" s="25"/>
      <c r="V2" s="26"/>
      <c r="W2" s="26"/>
      <c r="X2" s="98"/>
      <c r="Y2" s="98"/>
      <c r="Z2" s="98"/>
      <c r="AA2" s="98"/>
      <c r="AB2" s="98"/>
      <c r="AC2" s="98"/>
      <c r="AD2" s="98"/>
      <c r="AE2" s="99"/>
    </row>
    <row r="3" spans="1:31" s="100" customFormat="1" ht="22.5" customHeight="1">
      <c r="A3" s="20"/>
      <c r="B3" s="30" t="s">
        <v>24</v>
      </c>
      <c r="C3" s="30"/>
      <c r="D3" s="31"/>
      <c r="E3" s="101" t="s">
        <v>132</v>
      </c>
      <c r="F3" s="30" t="s">
        <v>26</v>
      </c>
      <c r="G3" s="30"/>
      <c r="H3" s="30"/>
      <c r="I3" s="30"/>
      <c r="J3" s="25" t="s">
        <v>27</v>
      </c>
      <c r="K3" s="25"/>
      <c r="L3" s="25"/>
      <c r="M3" s="25"/>
      <c r="N3" s="24" t="s">
        <v>28</v>
      </c>
      <c r="O3" s="24"/>
      <c r="P3" s="24"/>
      <c r="Q3" s="25" t="s">
        <v>29</v>
      </c>
      <c r="R3" s="25"/>
      <c r="S3" s="25"/>
      <c r="T3" s="25"/>
      <c r="U3" s="25"/>
      <c r="V3" s="26"/>
      <c r="W3" s="26"/>
      <c r="X3" s="98"/>
      <c r="Y3" s="98"/>
      <c r="Z3" s="98"/>
      <c r="AA3" s="98"/>
      <c r="AB3" s="98"/>
      <c r="AC3" s="98"/>
      <c r="AD3" s="98"/>
      <c r="AE3" s="99"/>
    </row>
    <row r="4" spans="1:23" s="103" customFormat="1" ht="22.5" customHeight="1">
      <c r="A4" s="33"/>
      <c r="B4" s="102" t="s">
        <v>133</v>
      </c>
      <c r="C4" s="102"/>
      <c r="D4" s="102"/>
      <c r="E4" s="35" t="s">
        <v>31</v>
      </c>
      <c r="F4" s="35"/>
      <c r="G4" s="35"/>
      <c r="H4" s="35"/>
      <c r="I4" s="35"/>
      <c r="J4" s="35"/>
      <c r="K4" s="35"/>
      <c r="L4" s="36" t="s">
        <v>32</v>
      </c>
      <c r="M4" s="36"/>
      <c r="N4" s="36"/>
      <c r="O4" s="36"/>
      <c r="P4" s="36"/>
      <c r="Q4" s="36"/>
      <c r="R4" s="36"/>
      <c r="S4" s="37" t="s">
        <v>33</v>
      </c>
      <c r="T4" s="37"/>
      <c r="U4" s="37"/>
      <c r="V4" s="38"/>
      <c r="W4" s="38"/>
    </row>
    <row r="5" spans="1:23" ht="69.75" customHeight="1">
      <c r="A5" s="11"/>
      <c r="B5" s="104">
        <f>'1.kolo'!B5:C5</f>
        <v>0</v>
      </c>
      <c r="C5" s="104"/>
      <c r="D5" s="45">
        <f>'1.kolo'!D5</f>
        <v>0</v>
      </c>
      <c r="E5" s="105">
        <f>'1.kolo'!E5</f>
        <v>0</v>
      </c>
      <c r="F5" s="45">
        <f>'1.kolo'!F5</f>
        <v>0</v>
      </c>
      <c r="G5" s="45">
        <f>'1.kolo'!G5</f>
        <v>0</v>
      </c>
      <c r="H5" s="45">
        <f>'1.kolo'!H5</f>
        <v>0</v>
      </c>
      <c r="I5" s="45">
        <f>'1.kolo'!I5</f>
        <v>0</v>
      </c>
      <c r="J5" s="45">
        <f>'1.kolo'!J5</f>
        <v>0</v>
      </c>
      <c r="K5" s="45">
        <f>'1.kolo'!K5</f>
        <v>0</v>
      </c>
      <c r="L5" s="105">
        <f>'1.kolo'!L5</f>
        <v>0</v>
      </c>
      <c r="M5" s="45">
        <f>'1.kolo'!M5</f>
        <v>0</v>
      </c>
      <c r="N5" s="45">
        <f>'1.kolo'!N5</f>
        <v>0</v>
      </c>
      <c r="O5" s="45">
        <f>'1.kolo'!O5</f>
        <v>0</v>
      </c>
      <c r="P5" s="45">
        <f>'1.kolo'!P5</f>
        <v>0</v>
      </c>
      <c r="Q5" s="45">
        <f>'1.kolo'!Q5</f>
        <v>0</v>
      </c>
      <c r="R5" s="45">
        <f>'1.kolo'!R5</f>
        <v>0</v>
      </c>
      <c r="S5" s="45">
        <f>'1.kolo'!S5</f>
        <v>0</v>
      </c>
      <c r="T5" s="45">
        <f>'1.kolo'!T5</f>
        <v>0</v>
      </c>
      <c r="U5" s="45">
        <f>'1.kolo'!U5</f>
        <v>0</v>
      </c>
      <c r="V5" s="15"/>
      <c r="W5" s="15"/>
    </row>
    <row r="6" spans="1:23" ht="12.75" customHeight="1">
      <c r="A6" s="11"/>
      <c r="B6" s="47" t="s">
        <v>48</v>
      </c>
      <c r="C6" s="106">
        <f>'1.kolo'!C6</f>
        <v>0</v>
      </c>
      <c r="D6" s="107"/>
      <c r="E6" s="108"/>
      <c r="F6" s="51" t="s">
        <v>51</v>
      </c>
      <c r="G6" s="52"/>
      <c r="H6" s="51"/>
      <c r="I6" s="53"/>
      <c r="J6" s="56">
        <f>Výpočty!O35</f>
        <v>16</v>
      </c>
      <c r="K6" s="55">
        <f>SUM(J6:J7)</f>
        <v>32</v>
      </c>
      <c r="L6" s="109"/>
      <c r="M6" s="51" t="s">
        <v>51</v>
      </c>
      <c r="N6" s="52"/>
      <c r="O6" s="110"/>
      <c r="P6" s="110"/>
      <c r="Q6" s="56">
        <f>Výpočty!AA35</f>
        <v>16</v>
      </c>
      <c r="R6" s="55">
        <f>SUM(Q6:Q7)</f>
        <v>32</v>
      </c>
      <c r="S6" s="57">
        <f>IF(D6="V",100,SUM(K6,R6))</f>
        <v>64</v>
      </c>
      <c r="T6" s="58">
        <f>SUM(I6:I7,P6:P7)</f>
        <v>0</v>
      </c>
      <c r="U6" s="59">
        <f>Výpočty!G35</f>
        <v>9</v>
      </c>
      <c r="V6" s="15">
        <f>Výpočty!P35</f>
        <v>0</v>
      </c>
      <c r="W6" s="15">
        <f>Výpočty!AB35</f>
        <v>0</v>
      </c>
    </row>
    <row r="7" spans="1:23" ht="12.75" customHeight="1">
      <c r="A7" s="11"/>
      <c r="B7" s="47"/>
      <c r="C7" s="106"/>
      <c r="D7" s="107"/>
      <c r="E7" s="111"/>
      <c r="F7" s="60" t="s">
        <v>14</v>
      </c>
      <c r="G7" s="61">
        <f>IF(G6&gt;8,G6-8,G6+8)</f>
        <v>8</v>
      </c>
      <c r="H7" s="62"/>
      <c r="I7" s="62"/>
      <c r="J7" s="112">
        <f>Výpočty!U35</f>
        <v>16</v>
      </c>
      <c r="K7" s="55"/>
      <c r="L7" s="113"/>
      <c r="M7" s="60" t="s">
        <v>14</v>
      </c>
      <c r="N7" s="61">
        <f>IF(N6&gt;8,N6-8,N6+8)</f>
        <v>8</v>
      </c>
      <c r="O7" s="114"/>
      <c r="P7" s="114"/>
      <c r="Q7" s="64">
        <f>Výpočty!AG35</f>
        <v>16</v>
      </c>
      <c r="R7" s="55"/>
      <c r="S7" s="57"/>
      <c r="T7" s="58"/>
      <c r="U7" s="59"/>
      <c r="V7" s="15">
        <f>Výpočty!V35</f>
        <v>0</v>
      </c>
      <c r="W7" s="15">
        <f>Výpočty!AH35</f>
        <v>0</v>
      </c>
    </row>
    <row r="8" spans="1:23" ht="12.75" customHeight="1">
      <c r="A8" s="11"/>
      <c r="B8" s="65" t="s">
        <v>55</v>
      </c>
      <c r="C8" s="115">
        <f>'1.kolo'!C8</f>
        <v>0</v>
      </c>
      <c r="D8" s="116"/>
      <c r="E8" s="117"/>
      <c r="F8" s="68" t="s">
        <v>51</v>
      </c>
      <c r="G8" s="69"/>
      <c r="H8" s="68"/>
      <c r="I8" s="70"/>
      <c r="J8" s="118">
        <f>Výpočty!O37</f>
        <v>16</v>
      </c>
      <c r="K8" s="55">
        <f>SUM(J8:J9)</f>
        <v>32</v>
      </c>
      <c r="L8" s="119"/>
      <c r="M8" s="68" t="s">
        <v>51</v>
      </c>
      <c r="N8" s="69"/>
      <c r="O8" s="120"/>
      <c r="P8" s="120"/>
      <c r="Q8" s="72">
        <f>Výpočty!AA37</f>
        <v>16</v>
      </c>
      <c r="R8" s="55">
        <f>SUM(Q8:Q9)</f>
        <v>32</v>
      </c>
      <c r="S8" s="57">
        <f>IF(D8="V",100,SUM(K8,R8))</f>
        <v>64</v>
      </c>
      <c r="T8" s="58">
        <f>SUM(I8:I9,P8:P9)</f>
        <v>0</v>
      </c>
      <c r="U8" s="59">
        <f>Výpočty!G37</f>
        <v>9</v>
      </c>
      <c r="V8" s="15">
        <f>Výpočty!P37</f>
        <v>0</v>
      </c>
      <c r="W8" s="15">
        <f>Výpočty!AB37</f>
        <v>0</v>
      </c>
    </row>
    <row r="9" spans="1:23" ht="12.75" customHeight="1">
      <c r="A9" s="11"/>
      <c r="B9" s="65"/>
      <c r="C9" s="115"/>
      <c r="D9" s="116"/>
      <c r="E9" s="111"/>
      <c r="F9" s="62" t="s">
        <v>14</v>
      </c>
      <c r="G9" s="61">
        <f>IF(G8&gt;8,G8-8,G8+8)</f>
        <v>8</v>
      </c>
      <c r="H9" s="62"/>
      <c r="I9" s="62"/>
      <c r="J9" s="121">
        <f>Výpočty!U37</f>
        <v>16</v>
      </c>
      <c r="K9" s="55"/>
      <c r="L9" s="113"/>
      <c r="M9" s="62" t="s">
        <v>14</v>
      </c>
      <c r="N9" s="61">
        <f>IF(N8&gt;8,N8-8,N8+8)</f>
        <v>8</v>
      </c>
      <c r="O9" s="114"/>
      <c r="P9" s="114"/>
      <c r="Q9" s="64">
        <f>Výpočty!AG37</f>
        <v>16</v>
      </c>
      <c r="R9" s="55"/>
      <c r="S9" s="57"/>
      <c r="T9" s="58"/>
      <c r="U9" s="59"/>
      <c r="V9" s="15">
        <f>Výpočty!V37</f>
        <v>0</v>
      </c>
      <c r="W9" s="15">
        <f>Výpočty!AH37</f>
        <v>0</v>
      </c>
    </row>
    <row r="10" spans="1:23" ht="12.75" customHeight="1">
      <c r="A10" s="11"/>
      <c r="B10" s="65" t="s">
        <v>63</v>
      </c>
      <c r="C10" s="122">
        <f>'1.kolo'!C10</f>
        <v>0</v>
      </c>
      <c r="D10" s="116"/>
      <c r="E10" s="117"/>
      <c r="F10" s="68" t="s">
        <v>51</v>
      </c>
      <c r="G10" s="69"/>
      <c r="H10" s="68"/>
      <c r="I10" s="70"/>
      <c r="J10" s="72">
        <f>Výpočty!O39</f>
        <v>16</v>
      </c>
      <c r="K10" s="55">
        <f>SUM(J10:J11)</f>
        <v>32</v>
      </c>
      <c r="L10" s="119"/>
      <c r="M10" s="68" t="s">
        <v>51</v>
      </c>
      <c r="N10" s="69"/>
      <c r="O10" s="120"/>
      <c r="P10" s="120"/>
      <c r="Q10" s="72">
        <f>Výpočty!AA39</f>
        <v>16</v>
      </c>
      <c r="R10" s="55">
        <f>SUM(Q10:Q11)</f>
        <v>32</v>
      </c>
      <c r="S10" s="57">
        <f>IF(D10="V",100,SUM(K10,R10))</f>
        <v>64</v>
      </c>
      <c r="T10" s="58">
        <f>SUM(I10:I11,P10:P11)</f>
        <v>0</v>
      </c>
      <c r="U10" s="59">
        <f>Výpočty!G39</f>
        <v>9</v>
      </c>
      <c r="V10" s="15">
        <f>Výpočty!P39</f>
        <v>0</v>
      </c>
      <c r="W10" s="15">
        <f>Výpočty!AB39</f>
        <v>0</v>
      </c>
    </row>
    <row r="11" spans="1:23" ht="12.75" customHeight="1">
      <c r="A11" s="11"/>
      <c r="B11" s="65"/>
      <c r="C11" s="122"/>
      <c r="D11" s="116"/>
      <c r="E11" s="111"/>
      <c r="F11" s="62" t="s">
        <v>14</v>
      </c>
      <c r="G11" s="61">
        <f>IF(G10&gt;8,G10-8,G10+8)</f>
        <v>8</v>
      </c>
      <c r="H11" s="62"/>
      <c r="I11" s="62"/>
      <c r="J11" s="112">
        <f>Výpočty!U39</f>
        <v>16</v>
      </c>
      <c r="K11" s="55"/>
      <c r="L11" s="113"/>
      <c r="M11" s="62" t="s">
        <v>14</v>
      </c>
      <c r="N11" s="61">
        <f>IF(N10&gt;8,N10-8,N10+8)</f>
        <v>8</v>
      </c>
      <c r="O11" s="114"/>
      <c r="P11" s="114"/>
      <c r="Q11" s="64">
        <f>Výpočty!AG39</f>
        <v>16</v>
      </c>
      <c r="R11" s="55"/>
      <c r="S11" s="57"/>
      <c r="T11" s="58"/>
      <c r="U11" s="59"/>
      <c r="V11" s="15">
        <f>Výpočty!V39</f>
        <v>0</v>
      </c>
      <c r="W11" s="15">
        <f>Výpočty!AH39</f>
        <v>0</v>
      </c>
    </row>
    <row r="12" spans="1:23" ht="12.75" customHeight="1">
      <c r="A12" s="11"/>
      <c r="B12" s="123" t="s">
        <v>71</v>
      </c>
      <c r="C12" s="122">
        <f>'1.kolo'!C12</f>
        <v>0</v>
      </c>
      <c r="D12" s="116"/>
      <c r="E12" s="124"/>
      <c r="F12" s="68" t="s">
        <v>51</v>
      </c>
      <c r="G12" s="69"/>
      <c r="H12" s="68"/>
      <c r="I12" s="70"/>
      <c r="J12" s="118">
        <f>Výpočty!O41</f>
        <v>16</v>
      </c>
      <c r="K12" s="55">
        <f>SUM(J12:J13)</f>
        <v>32</v>
      </c>
      <c r="L12" s="119"/>
      <c r="M12" s="68" t="s">
        <v>51</v>
      </c>
      <c r="N12" s="69"/>
      <c r="O12" s="120"/>
      <c r="P12" s="120"/>
      <c r="Q12" s="72">
        <f>Výpočty!AA41</f>
        <v>16</v>
      </c>
      <c r="R12" s="55">
        <f>SUM(Q12:Q13)</f>
        <v>32</v>
      </c>
      <c r="S12" s="57">
        <f>IF(D12="V",100,SUM(K12,R12))</f>
        <v>64</v>
      </c>
      <c r="T12" s="58">
        <f>SUM(I12:I13,P12:P13)</f>
        <v>0</v>
      </c>
      <c r="U12" s="59">
        <f>Výpočty!G41</f>
        <v>9</v>
      </c>
      <c r="V12" s="15">
        <f>Výpočty!P41</f>
        <v>0</v>
      </c>
      <c r="W12" s="15">
        <f>Výpočty!AB41</f>
        <v>0</v>
      </c>
    </row>
    <row r="13" spans="1:23" ht="12.75" customHeight="1">
      <c r="A13" s="11"/>
      <c r="B13" s="123"/>
      <c r="C13" s="122"/>
      <c r="D13" s="116"/>
      <c r="E13" s="75"/>
      <c r="F13" s="62" t="s">
        <v>14</v>
      </c>
      <c r="G13" s="61">
        <f>IF(G12&gt;8,G12-8,G12+8)</f>
        <v>8</v>
      </c>
      <c r="H13" s="62"/>
      <c r="I13" s="62"/>
      <c r="J13" s="121">
        <f>Výpočty!U41</f>
        <v>16</v>
      </c>
      <c r="K13" s="55"/>
      <c r="L13" s="113"/>
      <c r="M13" s="62" t="s">
        <v>14</v>
      </c>
      <c r="N13" s="61">
        <f>IF(N12&gt;8,N12-8,N12+8)</f>
        <v>8</v>
      </c>
      <c r="O13" s="114"/>
      <c r="P13" s="114"/>
      <c r="Q13" s="64">
        <f>Výpočty!AG41</f>
        <v>16</v>
      </c>
      <c r="R13" s="55"/>
      <c r="S13" s="57"/>
      <c r="T13" s="58"/>
      <c r="U13" s="59"/>
      <c r="V13" s="15">
        <f>Výpočty!V41</f>
        <v>0</v>
      </c>
      <c r="W13" s="15">
        <f>Výpočty!AH41</f>
        <v>0</v>
      </c>
    </row>
    <row r="14" spans="1:23" ht="12.75" customHeight="1">
      <c r="A14" s="11"/>
      <c r="B14" s="123" t="s">
        <v>75</v>
      </c>
      <c r="C14" s="122">
        <f>'1.kolo'!C14</f>
        <v>0</v>
      </c>
      <c r="D14" s="116"/>
      <c r="E14" s="124"/>
      <c r="F14" s="68" t="s">
        <v>51</v>
      </c>
      <c r="G14" s="69"/>
      <c r="H14" s="68"/>
      <c r="I14" s="68"/>
      <c r="J14" s="118">
        <f>Výpočty!O43</f>
        <v>16</v>
      </c>
      <c r="K14" s="55">
        <f>SUM(J14:J15)</f>
        <v>32</v>
      </c>
      <c r="L14" s="119"/>
      <c r="M14" s="68" t="s">
        <v>51</v>
      </c>
      <c r="N14" s="69"/>
      <c r="O14" s="120"/>
      <c r="P14" s="120"/>
      <c r="Q14" s="72">
        <f>Výpočty!AA43</f>
        <v>16</v>
      </c>
      <c r="R14" s="55">
        <f>SUM(Q14:Q15)</f>
        <v>32</v>
      </c>
      <c r="S14" s="57">
        <f>IF(D14="V",100,SUM(K14,R14))</f>
        <v>64</v>
      </c>
      <c r="T14" s="58">
        <f>SUM(I14:I15,P14:P15)</f>
        <v>0</v>
      </c>
      <c r="U14" s="59">
        <f>Výpočty!G43</f>
        <v>9</v>
      </c>
      <c r="V14" s="15">
        <f>Výpočty!P43</f>
        <v>0</v>
      </c>
      <c r="W14" s="15">
        <f>Výpočty!AB43</f>
        <v>0</v>
      </c>
    </row>
    <row r="15" spans="1:23" ht="12.75" customHeight="1">
      <c r="A15" s="11"/>
      <c r="B15" s="123"/>
      <c r="C15" s="122"/>
      <c r="D15" s="116"/>
      <c r="E15" s="75"/>
      <c r="F15" s="62" t="s">
        <v>14</v>
      </c>
      <c r="G15" s="61">
        <f>IF(G14&gt;8,G14-8,G14+8)</f>
        <v>8</v>
      </c>
      <c r="H15" s="62"/>
      <c r="I15" s="62"/>
      <c r="J15" s="121">
        <f>Výpočty!U43</f>
        <v>16</v>
      </c>
      <c r="K15" s="55"/>
      <c r="L15" s="113"/>
      <c r="M15" s="62" t="s">
        <v>14</v>
      </c>
      <c r="N15" s="61">
        <f>IF(N14&gt;8,N14-8,N14+8)</f>
        <v>8</v>
      </c>
      <c r="O15" s="114"/>
      <c r="P15" s="114"/>
      <c r="Q15" s="64">
        <f>Výpočty!AG43</f>
        <v>16</v>
      </c>
      <c r="R15" s="55"/>
      <c r="S15" s="57"/>
      <c r="T15" s="58"/>
      <c r="U15" s="59"/>
      <c r="V15" s="15">
        <f>Výpočty!V43</f>
        <v>0</v>
      </c>
      <c r="W15" s="15">
        <f>Výpočty!AH43</f>
        <v>0</v>
      </c>
    </row>
    <row r="16" spans="1:23" ht="12.75" customHeight="1">
      <c r="A16" s="11"/>
      <c r="B16" s="123" t="s">
        <v>82</v>
      </c>
      <c r="C16" s="122">
        <f>'1.kolo'!C16</f>
        <v>0</v>
      </c>
      <c r="D16" s="116"/>
      <c r="E16" s="124"/>
      <c r="F16" s="68" t="s">
        <v>51</v>
      </c>
      <c r="G16" s="69"/>
      <c r="H16" s="68"/>
      <c r="I16" s="68"/>
      <c r="J16" s="118">
        <f>Výpočty!O45</f>
        <v>16</v>
      </c>
      <c r="K16" s="55">
        <f>SUM(J16:J17)</f>
        <v>32</v>
      </c>
      <c r="L16" s="119"/>
      <c r="M16" s="68" t="s">
        <v>51</v>
      </c>
      <c r="N16" s="69"/>
      <c r="O16" s="120"/>
      <c r="P16" s="120"/>
      <c r="Q16" s="72">
        <f>Výpočty!AA45</f>
        <v>16</v>
      </c>
      <c r="R16" s="55">
        <f>SUM(Q16:Q17)</f>
        <v>32</v>
      </c>
      <c r="S16" s="57">
        <f>IF(D16="V",100,SUM(K16,R16))</f>
        <v>64</v>
      </c>
      <c r="T16" s="58">
        <f>SUM(I16:I17,P16:P17)</f>
        <v>0</v>
      </c>
      <c r="U16" s="59">
        <f>Výpočty!G45</f>
        <v>9</v>
      </c>
      <c r="V16" s="15">
        <f>Výpočty!P45</f>
        <v>0</v>
      </c>
      <c r="W16" s="15">
        <f>Výpočty!AB45</f>
        <v>0</v>
      </c>
    </row>
    <row r="17" spans="1:23" ht="12.75" customHeight="1">
      <c r="A17" s="11"/>
      <c r="B17" s="123"/>
      <c r="C17" s="122"/>
      <c r="D17" s="116"/>
      <c r="E17" s="75"/>
      <c r="F17" s="62" t="s">
        <v>14</v>
      </c>
      <c r="G17" s="61">
        <f>IF(G16&gt;8,G16-8,G16+8)</f>
        <v>8</v>
      </c>
      <c r="H17" s="62"/>
      <c r="I17" s="62"/>
      <c r="J17" s="121">
        <f>Výpočty!U45</f>
        <v>16</v>
      </c>
      <c r="K17" s="55"/>
      <c r="L17" s="113"/>
      <c r="M17" s="62" t="s">
        <v>14</v>
      </c>
      <c r="N17" s="61">
        <f>IF(N16&gt;8,N16-8,N16+8)</f>
        <v>8</v>
      </c>
      <c r="O17" s="114"/>
      <c r="P17" s="114"/>
      <c r="Q17" s="64">
        <f>Výpočty!AG45</f>
        <v>16</v>
      </c>
      <c r="R17" s="55"/>
      <c r="S17" s="57"/>
      <c r="T17" s="58"/>
      <c r="U17" s="59"/>
      <c r="V17" s="15">
        <f>Výpočty!V45</f>
        <v>0</v>
      </c>
      <c r="W17" s="15">
        <f>Výpočty!AH45</f>
        <v>0</v>
      </c>
    </row>
    <row r="18" spans="1:23" ht="12.75" customHeight="1">
      <c r="A18" s="11"/>
      <c r="B18" s="123" t="s">
        <v>89</v>
      </c>
      <c r="C18" s="122">
        <f>'1.kolo'!C18</f>
        <v>0</v>
      </c>
      <c r="D18" s="116"/>
      <c r="E18" s="124"/>
      <c r="F18" s="68" t="s">
        <v>51</v>
      </c>
      <c r="G18" s="69"/>
      <c r="H18" s="68"/>
      <c r="I18" s="68"/>
      <c r="J18" s="118">
        <f>Výpočty!O47</f>
        <v>16</v>
      </c>
      <c r="K18" s="55">
        <f>SUM(J18:J19)</f>
        <v>32</v>
      </c>
      <c r="L18" s="119"/>
      <c r="M18" s="68" t="s">
        <v>51</v>
      </c>
      <c r="N18" s="69"/>
      <c r="O18" s="120"/>
      <c r="P18" s="120"/>
      <c r="Q18" s="72">
        <f>Výpočty!AA47</f>
        <v>16</v>
      </c>
      <c r="R18" s="55">
        <f>SUM(Q18:Q19)</f>
        <v>32</v>
      </c>
      <c r="S18" s="57">
        <f>IF(D18="V",100,SUM(K18,R18))</f>
        <v>64</v>
      </c>
      <c r="T18" s="58">
        <f>SUM(I18:I19,P18:P19)</f>
        <v>0</v>
      </c>
      <c r="U18" s="59">
        <f>Výpočty!G47</f>
        <v>9</v>
      </c>
      <c r="V18" s="15">
        <f>Výpočty!P47</f>
        <v>0</v>
      </c>
      <c r="W18" s="15">
        <f>Výpočty!AB47</f>
        <v>0</v>
      </c>
    </row>
    <row r="19" spans="1:23" ht="12.75" customHeight="1">
      <c r="A19" s="11"/>
      <c r="B19" s="123"/>
      <c r="C19" s="122"/>
      <c r="D19" s="116"/>
      <c r="E19" s="75"/>
      <c r="F19" s="62" t="s">
        <v>14</v>
      </c>
      <c r="G19" s="61">
        <f>IF(G18&gt;8,G18-8,G18+8)</f>
        <v>8</v>
      </c>
      <c r="H19" s="62"/>
      <c r="I19" s="62"/>
      <c r="J19" s="121">
        <f>Výpočty!U47</f>
        <v>16</v>
      </c>
      <c r="K19" s="55"/>
      <c r="L19" s="113"/>
      <c r="M19" s="62" t="s">
        <v>14</v>
      </c>
      <c r="N19" s="61">
        <f>IF(N18&gt;8,N18-8,N18+8)</f>
        <v>8</v>
      </c>
      <c r="O19" s="114"/>
      <c r="P19" s="114"/>
      <c r="Q19" s="64">
        <f>Výpočty!AG47</f>
        <v>16</v>
      </c>
      <c r="R19" s="55"/>
      <c r="S19" s="57"/>
      <c r="T19" s="58"/>
      <c r="U19" s="59"/>
      <c r="V19" s="15">
        <f>Výpočty!V47</f>
        <v>0</v>
      </c>
      <c r="W19" s="15">
        <f>Výpočty!AH47</f>
        <v>0</v>
      </c>
    </row>
    <row r="20" spans="1:23" ht="12.75" customHeight="1">
      <c r="A20" s="11"/>
      <c r="B20" s="123" t="s">
        <v>93</v>
      </c>
      <c r="C20" s="122">
        <f>'1.kolo'!C20</f>
        <v>0</v>
      </c>
      <c r="D20" s="116"/>
      <c r="E20" s="124"/>
      <c r="F20" s="68" t="s">
        <v>51</v>
      </c>
      <c r="G20" s="69"/>
      <c r="H20" s="68"/>
      <c r="I20" s="68"/>
      <c r="J20" s="118">
        <f>Výpočty!O49</f>
        <v>16</v>
      </c>
      <c r="K20" s="55">
        <f>SUM(J20:J21)</f>
        <v>32</v>
      </c>
      <c r="L20" s="119"/>
      <c r="M20" s="68" t="s">
        <v>51</v>
      </c>
      <c r="N20" s="69"/>
      <c r="O20" s="120"/>
      <c r="P20" s="120"/>
      <c r="Q20" s="72">
        <f>Výpočty!AA49</f>
        <v>16</v>
      </c>
      <c r="R20" s="55">
        <f>SUM(Q20:Q21)</f>
        <v>32</v>
      </c>
      <c r="S20" s="57">
        <f>IF(D20="V",100,SUM(K20,R20))</f>
        <v>64</v>
      </c>
      <c r="T20" s="58">
        <f>SUM(I20:I21,P20:P21)</f>
        <v>0</v>
      </c>
      <c r="U20" s="59">
        <f>Výpočty!G49</f>
        <v>9</v>
      </c>
      <c r="V20" s="15">
        <f>Výpočty!P49</f>
        <v>0</v>
      </c>
      <c r="W20" s="15">
        <f>Výpočty!AB49</f>
        <v>0</v>
      </c>
    </row>
    <row r="21" spans="1:23" ht="12.75" customHeight="1">
      <c r="A21" s="11"/>
      <c r="B21" s="123"/>
      <c r="C21" s="122"/>
      <c r="D21" s="116"/>
      <c r="E21" s="75"/>
      <c r="F21" s="62" t="s">
        <v>14</v>
      </c>
      <c r="G21" s="61">
        <f>IF(G20&gt;8,G20-8,G20+8)</f>
        <v>8</v>
      </c>
      <c r="H21" s="62"/>
      <c r="I21" s="62"/>
      <c r="J21" s="121">
        <f>Výpočty!U49</f>
        <v>16</v>
      </c>
      <c r="K21" s="55"/>
      <c r="L21" s="113"/>
      <c r="M21" s="62" t="s">
        <v>14</v>
      </c>
      <c r="N21" s="61">
        <f>IF(N20&gt;8,N20-8,N20+8)</f>
        <v>8</v>
      </c>
      <c r="O21" s="114"/>
      <c r="P21" s="114"/>
      <c r="Q21" s="64">
        <f>Výpočty!AG49</f>
        <v>16</v>
      </c>
      <c r="R21" s="55"/>
      <c r="S21" s="57"/>
      <c r="T21" s="58"/>
      <c r="U21" s="59"/>
      <c r="V21" s="15">
        <f>Výpočty!V49</f>
        <v>0</v>
      </c>
      <c r="W21" s="15">
        <f>Výpočty!AH49</f>
        <v>0</v>
      </c>
    </row>
    <row r="22" spans="1:23" ht="12.75" customHeight="1">
      <c r="A22" s="11"/>
      <c r="B22" s="123" t="s">
        <v>98</v>
      </c>
      <c r="C22" s="122">
        <f>'1.kolo'!C22</f>
        <v>0</v>
      </c>
      <c r="D22" s="116"/>
      <c r="E22" s="124"/>
      <c r="F22" s="68" t="s">
        <v>51</v>
      </c>
      <c r="G22" s="69"/>
      <c r="H22" s="68"/>
      <c r="I22" s="68"/>
      <c r="J22" s="118">
        <f>Výpočty!O51</f>
        <v>16</v>
      </c>
      <c r="K22" s="55">
        <f>SUM(J22:J23)</f>
        <v>32</v>
      </c>
      <c r="L22" s="119"/>
      <c r="M22" s="68" t="s">
        <v>51</v>
      </c>
      <c r="N22" s="69"/>
      <c r="O22" s="120"/>
      <c r="P22" s="120"/>
      <c r="Q22" s="72">
        <f>Výpočty!AA51</f>
        <v>16</v>
      </c>
      <c r="R22" s="55">
        <f>SUM(Q22:Q23)</f>
        <v>32</v>
      </c>
      <c r="S22" s="57">
        <f>IF(D22="V",100,SUM(K22,R22))</f>
        <v>64</v>
      </c>
      <c r="T22" s="58">
        <f>SUM(I22:I23,P22:P23)</f>
        <v>0</v>
      </c>
      <c r="U22" s="59">
        <f>Výpočty!G51</f>
        <v>9</v>
      </c>
      <c r="V22" s="15">
        <f>Výpočty!P51</f>
        <v>0</v>
      </c>
      <c r="W22" s="15">
        <f>Výpočty!AB51</f>
        <v>0</v>
      </c>
    </row>
    <row r="23" spans="1:23" ht="12.75" customHeight="1">
      <c r="A23" s="11"/>
      <c r="B23" s="123"/>
      <c r="C23" s="122"/>
      <c r="D23" s="116"/>
      <c r="E23" s="75"/>
      <c r="F23" s="62" t="s">
        <v>14</v>
      </c>
      <c r="G23" s="61">
        <f>IF(G22&gt;8,G22-8,G22+8)</f>
        <v>8</v>
      </c>
      <c r="H23" s="62"/>
      <c r="I23" s="62"/>
      <c r="J23" s="121">
        <f>Výpočty!U51</f>
        <v>16</v>
      </c>
      <c r="K23" s="55"/>
      <c r="L23" s="113"/>
      <c r="M23" s="62" t="s">
        <v>14</v>
      </c>
      <c r="N23" s="61">
        <f>IF(N22&gt;8,N22-8,N22+8)</f>
        <v>8</v>
      </c>
      <c r="O23" s="114"/>
      <c r="P23" s="114"/>
      <c r="Q23" s="64">
        <f>Výpočty!AG51</f>
        <v>16</v>
      </c>
      <c r="R23" s="55"/>
      <c r="S23" s="57"/>
      <c r="T23" s="58"/>
      <c r="U23" s="59"/>
      <c r="V23" s="15">
        <f>Výpočty!V51</f>
        <v>0</v>
      </c>
      <c r="W23" s="15">
        <f>Výpočty!AH51</f>
        <v>0</v>
      </c>
    </row>
    <row r="24" spans="1:23" ht="12.75" customHeight="1">
      <c r="A24" s="11"/>
      <c r="B24" s="123" t="s">
        <v>103</v>
      </c>
      <c r="C24" s="122">
        <f>'1.kolo'!C24</f>
        <v>0</v>
      </c>
      <c r="D24" s="116"/>
      <c r="E24" s="124"/>
      <c r="F24" s="68" t="s">
        <v>51</v>
      </c>
      <c r="G24" s="69"/>
      <c r="H24" s="68"/>
      <c r="I24" s="68"/>
      <c r="J24" s="118">
        <f>Výpočty!O53</f>
        <v>16</v>
      </c>
      <c r="K24" s="55">
        <f>SUM(J24:J25)</f>
        <v>32</v>
      </c>
      <c r="L24" s="119"/>
      <c r="M24" s="68" t="s">
        <v>51</v>
      </c>
      <c r="N24" s="69"/>
      <c r="O24" s="120"/>
      <c r="P24" s="120"/>
      <c r="Q24" s="72">
        <f>Výpočty!AA53</f>
        <v>16</v>
      </c>
      <c r="R24" s="55">
        <f>SUM(Q24:Q25)</f>
        <v>32</v>
      </c>
      <c r="S24" s="57">
        <f>IF(D24="V",100,SUM(K24,R24))</f>
        <v>64</v>
      </c>
      <c r="T24" s="58">
        <f>SUM(I24:I25,P24:P25)</f>
        <v>0</v>
      </c>
      <c r="U24" s="59">
        <f>Výpočty!G53</f>
        <v>9</v>
      </c>
      <c r="V24" s="15">
        <f>Výpočty!P53</f>
        <v>0</v>
      </c>
      <c r="W24" s="15">
        <f>Výpočty!AB53</f>
        <v>0</v>
      </c>
    </row>
    <row r="25" spans="1:23" ht="12.75" customHeight="1">
      <c r="A25" s="11"/>
      <c r="B25" s="123"/>
      <c r="C25" s="122"/>
      <c r="D25" s="116"/>
      <c r="E25" s="75"/>
      <c r="F25" s="62" t="s">
        <v>14</v>
      </c>
      <c r="G25" s="61">
        <f>IF(G24&gt;8,G24-8,G24+8)</f>
        <v>8</v>
      </c>
      <c r="H25" s="62"/>
      <c r="I25" s="62"/>
      <c r="J25" s="121">
        <f>Výpočty!U53</f>
        <v>16</v>
      </c>
      <c r="K25" s="55"/>
      <c r="L25" s="113"/>
      <c r="M25" s="62" t="s">
        <v>14</v>
      </c>
      <c r="N25" s="61">
        <f>IF(N24&gt;8,N24-8,N24+8)</f>
        <v>8</v>
      </c>
      <c r="O25" s="114"/>
      <c r="P25" s="114"/>
      <c r="Q25" s="64">
        <f>Výpočty!AG53</f>
        <v>16</v>
      </c>
      <c r="R25" s="55"/>
      <c r="S25" s="57"/>
      <c r="T25" s="58"/>
      <c r="U25" s="59"/>
      <c r="V25" s="15">
        <f>Výpočty!V53</f>
        <v>0</v>
      </c>
      <c r="W25" s="15">
        <f>Výpočty!AH53</f>
        <v>0</v>
      </c>
    </row>
    <row r="26" spans="1:23" ht="12.75" customHeight="1">
      <c r="A26" s="11"/>
      <c r="B26" s="123" t="s">
        <v>107</v>
      </c>
      <c r="C26" s="122">
        <f>'1.kolo'!C26</f>
        <v>0</v>
      </c>
      <c r="D26" s="116"/>
      <c r="E26" s="124"/>
      <c r="F26" s="68" t="s">
        <v>51</v>
      </c>
      <c r="G26" s="69"/>
      <c r="H26" s="68"/>
      <c r="I26" s="68"/>
      <c r="J26" s="118">
        <f>Výpočty!O55</f>
        <v>16</v>
      </c>
      <c r="K26" s="55">
        <f>SUM(J26:J27)</f>
        <v>32</v>
      </c>
      <c r="L26" s="119"/>
      <c r="M26" s="68" t="s">
        <v>51</v>
      </c>
      <c r="N26" s="69"/>
      <c r="O26" s="120"/>
      <c r="P26" s="120"/>
      <c r="Q26" s="72">
        <f>Výpočty!AA55</f>
        <v>16</v>
      </c>
      <c r="R26" s="55">
        <f>SUM(Q26:Q27)</f>
        <v>32</v>
      </c>
      <c r="S26" s="57">
        <f>IF(D26="V",100,SUM(K26,R26))</f>
        <v>64</v>
      </c>
      <c r="T26" s="58">
        <f>SUM(I26:I27,P26:P27)</f>
        <v>0</v>
      </c>
      <c r="U26" s="59">
        <f>Výpočty!G55</f>
        <v>9</v>
      </c>
      <c r="V26" s="15">
        <f>Výpočty!P55</f>
        <v>0</v>
      </c>
      <c r="W26" s="15">
        <f>Výpočty!AB55</f>
        <v>0</v>
      </c>
    </row>
    <row r="27" spans="1:23" ht="12.75" customHeight="1">
      <c r="A27" s="11"/>
      <c r="B27" s="123"/>
      <c r="C27" s="122"/>
      <c r="D27" s="116"/>
      <c r="E27" s="75"/>
      <c r="F27" s="62" t="s">
        <v>14</v>
      </c>
      <c r="G27" s="61">
        <f>IF(G26&gt;8,G26-8,G26+8)</f>
        <v>8</v>
      </c>
      <c r="H27" s="62"/>
      <c r="I27" s="62"/>
      <c r="J27" s="121">
        <f>Výpočty!U55</f>
        <v>16</v>
      </c>
      <c r="K27" s="55"/>
      <c r="L27" s="113"/>
      <c r="M27" s="62" t="s">
        <v>14</v>
      </c>
      <c r="N27" s="61">
        <f>IF(N26&gt;8,N26-8,N26+8)</f>
        <v>8</v>
      </c>
      <c r="O27" s="114"/>
      <c r="P27" s="114"/>
      <c r="Q27" s="64">
        <f>Výpočty!AG55</f>
        <v>16</v>
      </c>
      <c r="R27" s="55"/>
      <c r="S27" s="57"/>
      <c r="T27" s="58"/>
      <c r="U27" s="59"/>
      <c r="V27" s="15">
        <f>Výpočty!V55</f>
        <v>0</v>
      </c>
      <c r="W27" s="15">
        <f>Výpočty!AH55</f>
        <v>0</v>
      </c>
    </row>
    <row r="28" spans="1:23" ht="12.75" customHeight="1">
      <c r="A28" s="11"/>
      <c r="B28" s="123" t="s">
        <v>111</v>
      </c>
      <c r="C28" s="122">
        <f>'1.kolo'!C28</f>
        <v>0</v>
      </c>
      <c r="D28" s="116"/>
      <c r="E28" s="124"/>
      <c r="F28" s="68" t="s">
        <v>51</v>
      </c>
      <c r="G28" s="69"/>
      <c r="H28" s="68"/>
      <c r="I28" s="68"/>
      <c r="J28" s="118">
        <f>Výpočty!O57</f>
        <v>16</v>
      </c>
      <c r="K28" s="55">
        <f>SUM(J28:J29)</f>
        <v>32</v>
      </c>
      <c r="L28" s="119"/>
      <c r="M28" s="68" t="s">
        <v>51</v>
      </c>
      <c r="N28" s="69"/>
      <c r="O28" s="120"/>
      <c r="P28" s="120"/>
      <c r="Q28" s="72">
        <f>Výpočty!AA57</f>
        <v>16</v>
      </c>
      <c r="R28" s="55">
        <f>SUM(Q28:Q29)</f>
        <v>32</v>
      </c>
      <c r="S28" s="57">
        <f>IF(D28="V",100,SUM(K28,R28))</f>
        <v>64</v>
      </c>
      <c r="T28" s="58">
        <f>SUM(I28:I29,P28:P29)</f>
        <v>0</v>
      </c>
      <c r="U28" s="59">
        <f>Výpočty!G57</f>
        <v>9</v>
      </c>
      <c r="V28" s="15">
        <f>Výpočty!P57</f>
        <v>0</v>
      </c>
      <c r="W28" s="15">
        <f>Výpočty!AB57</f>
        <v>0</v>
      </c>
    </row>
    <row r="29" spans="1:23" ht="12.75" customHeight="1">
      <c r="A29" s="11"/>
      <c r="B29" s="123"/>
      <c r="C29" s="122"/>
      <c r="D29" s="116"/>
      <c r="E29" s="75"/>
      <c r="F29" s="62" t="s">
        <v>14</v>
      </c>
      <c r="G29" s="61">
        <f>IF(G28&gt;8,G28-8,G28+8)</f>
        <v>8</v>
      </c>
      <c r="H29" s="62"/>
      <c r="I29" s="62"/>
      <c r="J29" s="121">
        <f>Výpočty!U57</f>
        <v>16</v>
      </c>
      <c r="K29" s="55"/>
      <c r="L29" s="113"/>
      <c r="M29" s="62" t="s">
        <v>14</v>
      </c>
      <c r="N29" s="61">
        <f>IF(N28&gt;8,N28-8,N28+8)</f>
        <v>8</v>
      </c>
      <c r="O29" s="114"/>
      <c r="P29" s="114"/>
      <c r="Q29" s="64">
        <f>Výpočty!AG57</f>
        <v>16</v>
      </c>
      <c r="R29" s="55"/>
      <c r="S29" s="57"/>
      <c r="T29" s="58"/>
      <c r="U29" s="59"/>
      <c r="V29" s="15">
        <f>Výpočty!V57</f>
        <v>0</v>
      </c>
      <c r="W29" s="15">
        <f>Výpočty!AH57</f>
        <v>0</v>
      </c>
    </row>
    <row r="30" spans="1:23" ht="12.75" customHeight="1">
      <c r="A30" s="11"/>
      <c r="B30" s="123" t="s">
        <v>115</v>
      </c>
      <c r="C30" s="122">
        <f>'1.kolo'!C30</f>
        <v>0</v>
      </c>
      <c r="D30" s="116"/>
      <c r="E30" s="124"/>
      <c r="F30" s="68" t="s">
        <v>51</v>
      </c>
      <c r="G30" s="69"/>
      <c r="H30" s="68"/>
      <c r="I30" s="68"/>
      <c r="J30" s="118">
        <f>Výpočty!O59</f>
        <v>16</v>
      </c>
      <c r="K30" s="55">
        <f>SUM(J30:J31)</f>
        <v>32</v>
      </c>
      <c r="L30" s="119"/>
      <c r="M30" s="68" t="s">
        <v>51</v>
      </c>
      <c r="N30" s="69"/>
      <c r="O30" s="120"/>
      <c r="P30" s="120"/>
      <c r="Q30" s="72">
        <f>Výpočty!AA59</f>
        <v>16</v>
      </c>
      <c r="R30" s="55">
        <f>SUM(Q30:Q31)</f>
        <v>32</v>
      </c>
      <c r="S30" s="57">
        <f>IF(D30="V",100,SUM(K30,R30))</f>
        <v>64</v>
      </c>
      <c r="T30" s="58">
        <f>SUM(I30:I31,P30:P31)</f>
        <v>0</v>
      </c>
      <c r="U30" s="59">
        <f>Výpočty!G59</f>
        <v>9</v>
      </c>
      <c r="V30" s="15">
        <f>Výpočty!P59</f>
        <v>0</v>
      </c>
      <c r="W30" s="15">
        <f>Výpočty!AB59</f>
        <v>0</v>
      </c>
    </row>
    <row r="31" spans="1:23" ht="12.75" customHeight="1">
      <c r="A31" s="11"/>
      <c r="B31" s="123"/>
      <c r="C31" s="122"/>
      <c r="D31" s="116"/>
      <c r="E31" s="75"/>
      <c r="F31" s="62" t="s">
        <v>14</v>
      </c>
      <c r="G31" s="61">
        <f>IF(G30&gt;8,G30-8,G30+8)</f>
        <v>8</v>
      </c>
      <c r="H31" s="62"/>
      <c r="I31" s="62"/>
      <c r="J31" s="121">
        <f>Výpočty!U59</f>
        <v>16</v>
      </c>
      <c r="K31" s="55"/>
      <c r="L31" s="113"/>
      <c r="M31" s="62" t="s">
        <v>14</v>
      </c>
      <c r="N31" s="61">
        <f>IF(N30&gt;8,N30-8,N30+8)</f>
        <v>8</v>
      </c>
      <c r="O31" s="114"/>
      <c r="P31" s="114"/>
      <c r="Q31" s="64">
        <f>Výpočty!AG59</f>
        <v>16</v>
      </c>
      <c r="R31" s="55"/>
      <c r="S31" s="57"/>
      <c r="T31" s="58"/>
      <c r="U31" s="59"/>
      <c r="V31" s="15">
        <f>Výpočty!V59</f>
        <v>0</v>
      </c>
      <c r="W31" s="15">
        <f>Výpočty!AH59</f>
        <v>0</v>
      </c>
    </row>
    <row r="32" spans="1:23" ht="12.75" customHeight="1">
      <c r="A32" s="11"/>
      <c r="B32" s="123" t="s">
        <v>119</v>
      </c>
      <c r="C32" s="122">
        <f>'1.kolo'!C32</f>
        <v>0</v>
      </c>
      <c r="D32" s="116"/>
      <c r="E32" s="124"/>
      <c r="F32" s="68" t="s">
        <v>51</v>
      </c>
      <c r="G32" s="69"/>
      <c r="H32" s="68"/>
      <c r="I32" s="68"/>
      <c r="J32" s="118">
        <f>Výpočty!O61</f>
        <v>16</v>
      </c>
      <c r="K32" s="55">
        <f>SUM(J32:J33)</f>
        <v>32</v>
      </c>
      <c r="L32" s="119"/>
      <c r="M32" s="68" t="s">
        <v>51</v>
      </c>
      <c r="N32" s="69"/>
      <c r="O32" s="120"/>
      <c r="P32" s="120"/>
      <c r="Q32" s="72">
        <f>Výpočty!AA61</f>
        <v>16</v>
      </c>
      <c r="R32" s="55">
        <f>SUM(Q32:Q33)</f>
        <v>32</v>
      </c>
      <c r="S32" s="57">
        <f>IF(D32="V",100,SUM(K32,R32))</f>
        <v>64</v>
      </c>
      <c r="T32" s="58">
        <f>SUM(I32:I33,P32:P33)</f>
        <v>0</v>
      </c>
      <c r="U32" s="59">
        <f>Výpočty!G61</f>
        <v>9</v>
      </c>
      <c r="V32" s="15">
        <f>Výpočty!P61</f>
        <v>0</v>
      </c>
      <c r="W32" s="15">
        <f>Výpočty!AB61</f>
        <v>0</v>
      </c>
    </row>
    <row r="33" spans="1:23" ht="12.75" customHeight="1">
      <c r="A33" s="11"/>
      <c r="B33" s="123"/>
      <c r="C33" s="122"/>
      <c r="D33" s="116"/>
      <c r="E33" s="75"/>
      <c r="F33" s="62" t="s">
        <v>14</v>
      </c>
      <c r="G33" s="61">
        <f>IF(G32&gt;8,G32-8,G32+8)</f>
        <v>8</v>
      </c>
      <c r="H33" s="62"/>
      <c r="I33" s="62"/>
      <c r="J33" s="121">
        <f>Výpočty!U61</f>
        <v>16</v>
      </c>
      <c r="K33" s="55"/>
      <c r="L33" s="113"/>
      <c r="M33" s="62" t="s">
        <v>14</v>
      </c>
      <c r="N33" s="61">
        <f>IF(N32&gt;8,N32-8,N32+8)</f>
        <v>8</v>
      </c>
      <c r="O33" s="114"/>
      <c r="P33" s="114"/>
      <c r="Q33" s="64">
        <f>Výpočty!AG61</f>
        <v>16</v>
      </c>
      <c r="R33" s="55"/>
      <c r="S33" s="57"/>
      <c r="T33" s="58"/>
      <c r="U33" s="59"/>
      <c r="V33" s="15">
        <f>Výpočty!V61</f>
        <v>0</v>
      </c>
      <c r="W33" s="15">
        <f>Výpočty!AH61</f>
        <v>0</v>
      </c>
    </row>
    <row r="34" spans="1:23" ht="12.75" customHeight="1">
      <c r="A34" s="11"/>
      <c r="B34" s="123" t="s">
        <v>124</v>
      </c>
      <c r="C34" s="122">
        <f>'1.kolo'!C34</f>
        <v>0</v>
      </c>
      <c r="D34" s="116"/>
      <c r="E34" s="124"/>
      <c r="F34" s="68" t="s">
        <v>51</v>
      </c>
      <c r="G34" s="69"/>
      <c r="H34" s="68"/>
      <c r="I34" s="68"/>
      <c r="J34" s="118">
        <f>Výpočty!O63</f>
        <v>16</v>
      </c>
      <c r="K34" s="55">
        <f>SUM(J34:J35)</f>
        <v>32</v>
      </c>
      <c r="L34" s="119"/>
      <c r="M34" s="68" t="s">
        <v>51</v>
      </c>
      <c r="N34" s="69"/>
      <c r="O34" s="120"/>
      <c r="P34" s="120"/>
      <c r="Q34" s="72">
        <f>Výpočty!AA63</f>
        <v>16</v>
      </c>
      <c r="R34" s="55">
        <f>SUM(Q34:Q35)</f>
        <v>32</v>
      </c>
      <c r="S34" s="57">
        <f>IF(D34="V",100,SUM(K34,R34))</f>
        <v>64</v>
      </c>
      <c r="T34" s="58">
        <f>SUM(I34:I35,P34:P35)</f>
        <v>0</v>
      </c>
      <c r="U34" s="59">
        <f>Výpočty!G63</f>
        <v>9</v>
      </c>
      <c r="V34" s="15">
        <f>Výpočty!P63</f>
        <v>0</v>
      </c>
      <c r="W34" s="15">
        <f>Výpočty!AB63</f>
        <v>0</v>
      </c>
    </row>
    <row r="35" spans="1:23" ht="12.75" customHeight="1">
      <c r="A35" s="11"/>
      <c r="B35" s="123"/>
      <c r="C35" s="122"/>
      <c r="D35" s="116"/>
      <c r="E35" s="75"/>
      <c r="F35" s="62" t="s">
        <v>14</v>
      </c>
      <c r="G35" s="61">
        <f>IF(G34&gt;8,G34-8,G34+8)</f>
        <v>8</v>
      </c>
      <c r="H35" s="62"/>
      <c r="I35" s="62"/>
      <c r="J35" s="121">
        <f>Výpočty!U63</f>
        <v>16</v>
      </c>
      <c r="K35" s="55"/>
      <c r="L35" s="113"/>
      <c r="M35" s="62" t="s">
        <v>14</v>
      </c>
      <c r="N35" s="61">
        <f>IF(N34&gt;8,N34-8,N34+8)</f>
        <v>8</v>
      </c>
      <c r="O35" s="114"/>
      <c r="P35" s="114"/>
      <c r="Q35" s="64">
        <f>Výpočty!AG63</f>
        <v>16</v>
      </c>
      <c r="R35" s="55"/>
      <c r="S35" s="57"/>
      <c r="T35" s="58"/>
      <c r="U35" s="59"/>
      <c r="V35" s="15">
        <f>Výpočty!V63</f>
        <v>0</v>
      </c>
      <c r="W35" s="15">
        <f>Výpočty!AH63</f>
        <v>0</v>
      </c>
    </row>
    <row r="36" spans="1:23" ht="12.75" customHeight="1">
      <c r="A36" s="11"/>
      <c r="B36" s="125" t="s">
        <v>128</v>
      </c>
      <c r="C36" s="126">
        <f>'1.kolo'!C36</f>
        <v>0</v>
      </c>
      <c r="D36" s="127"/>
      <c r="E36" s="124"/>
      <c r="F36" s="68" t="s">
        <v>51</v>
      </c>
      <c r="G36" s="69"/>
      <c r="H36" s="68"/>
      <c r="I36" s="68"/>
      <c r="J36" s="118">
        <f>Výpočty!O65</f>
        <v>16</v>
      </c>
      <c r="K36" s="55">
        <f>SUM(J36:J37)</f>
        <v>32</v>
      </c>
      <c r="L36" s="119"/>
      <c r="M36" s="68" t="s">
        <v>51</v>
      </c>
      <c r="N36" s="69"/>
      <c r="O36" s="120"/>
      <c r="P36" s="120"/>
      <c r="Q36" s="72">
        <f>Výpočty!AA65</f>
        <v>16</v>
      </c>
      <c r="R36" s="79">
        <f>SUM(Q36:Q37)</f>
        <v>32</v>
      </c>
      <c r="S36" s="80">
        <f>IF(D36="V",100,SUM(K36,R36))</f>
        <v>64</v>
      </c>
      <c r="T36" s="81">
        <f>SUM(I36:I37,P36:P37)</f>
        <v>0</v>
      </c>
      <c r="U36" s="82">
        <f>Výpočty!G65</f>
        <v>9</v>
      </c>
      <c r="V36" s="15">
        <f>Výpočty!P65</f>
        <v>0</v>
      </c>
      <c r="W36" s="15">
        <f>Výpočty!AB65</f>
        <v>0</v>
      </c>
    </row>
    <row r="37" spans="1:23" ht="12.75" customHeight="1">
      <c r="A37" s="11"/>
      <c r="B37" s="125"/>
      <c r="C37" s="126"/>
      <c r="D37" s="127"/>
      <c r="E37" s="128"/>
      <c r="F37" s="83" t="s">
        <v>14</v>
      </c>
      <c r="G37" s="84">
        <f>IF(G36&gt;8,G36-8,G36+8)</f>
        <v>8</v>
      </c>
      <c r="H37" s="83"/>
      <c r="I37" s="83"/>
      <c r="J37" s="129">
        <f>Výpočty!U65</f>
        <v>16</v>
      </c>
      <c r="K37" s="55"/>
      <c r="L37" s="130"/>
      <c r="M37" s="83" t="s">
        <v>14</v>
      </c>
      <c r="N37" s="84">
        <f>IF(N36&gt;8,N36-8,N36+8)</f>
        <v>8</v>
      </c>
      <c r="O37" s="131"/>
      <c r="P37" s="131"/>
      <c r="Q37" s="86">
        <f>Výpočty!AG65</f>
        <v>16</v>
      </c>
      <c r="R37" s="79"/>
      <c r="S37" s="80"/>
      <c r="T37" s="81"/>
      <c r="U37" s="82"/>
      <c r="V37" s="15">
        <f>Výpočty!V65</f>
        <v>0</v>
      </c>
      <c r="W37" s="15">
        <f>Výpočty!AH65</f>
        <v>0</v>
      </c>
    </row>
    <row r="38" spans="1:23" ht="12.75" customHeight="1">
      <c r="A38" s="11"/>
      <c r="B38" s="17"/>
      <c r="C38" s="18"/>
      <c r="D38" s="18"/>
      <c r="E38" s="18"/>
      <c r="F38" s="17"/>
      <c r="G38" s="87"/>
      <c r="H38" s="17"/>
      <c r="I38" s="17"/>
      <c r="J38" s="19"/>
      <c r="K38" s="88"/>
      <c r="L38" s="18"/>
      <c r="M38" s="17"/>
      <c r="N38" s="18"/>
      <c r="O38" s="17"/>
      <c r="P38" s="17"/>
      <c r="Q38" s="19"/>
      <c r="R38" s="88"/>
      <c r="S38" s="89"/>
      <c r="T38" s="89"/>
      <c r="U38" s="17"/>
      <c r="V38" s="15"/>
      <c r="W38" s="15"/>
    </row>
    <row r="39" spans="2:7" ht="12.75" customHeight="1" hidden="1">
      <c r="B39" s="132"/>
      <c r="G39" s="133"/>
    </row>
  </sheetData>
  <sheetProtection sheet="1" objects="1" scenarios="1"/>
  <mergeCells count="141">
    <mergeCell ref="B2:N2"/>
    <mergeCell ref="O2:P2"/>
    <mergeCell ref="Q2:U2"/>
    <mergeCell ref="B3:C3"/>
    <mergeCell ref="F3:I3"/>
    <mergeCell ref="J3:M3"/>
    <mergeCell ref="N3:P3"/>
    <mergeCell ref="Q3:U3"/>
    <mergeCell ref="B4:D4"/>
    <mergeCell ref="E4:K4"/>
    <mergeCell ref="L4:R4"/>
    <mergeCell ref="S4:U4"/>
    <mergeCell ref="B5:C5"/>
    <mergeCell ref="B6:B7"/>
    <mergeCell ref="C6:C7"/>
    <mergeCell ref="D6:D7"/>
    <mergeCell ref="K6:K7"/>
    <mergeCell ref="R6:R7"/>
    <mergeCell ref="S6:S7"/>
    <mergeCell ref="T6:T7"/>
    <mergeCell ref="U6:U7"/>
    <mergeCell ref="B8:B9"/>
    <mergeCell ref="C8:C9"/>
    <mergeCell ref="D8:D9"/>
    <mergeCell ref="K8:K9"/>
    <mergeCell ref="R8:R9"/>
    <mergeCell ref="S8:S9"/>
    <mergeCell ref="T8:T9"/>
    <mergeCell ref="U8:U9"/>
    <mergeCell ref="B10:B11"/>
    <mergeCell ref="C10:C11"/>
    <mergeCell ref="D10:D11"/>
    <mergeCell ref="K10:K11"/>
    <mergeCell ref="R10:R11"/>
    <mergeCell ref="S10:S11"/>
    <mergeCell ref="T10:T11"/>
    <mergeCell ref="U10:U11"/>
    <mergeCell ref="B12:B13"/>
    <mergeCell ref="C12:C13"/>
    <mergeCell ref="D12:D13"/>
    <mergeCell ref="K12:K13"/>
    <mergeCell ref="R12:R13"/>
    <mergeCell ref="S12:S13"/>
    <mergeCell ref="T12:T13"/>
    <mergeCell ref="U12:U13"/>
    <mergeCell ref="B14:B15"/>
    <mergeCell ref="C14:C15"/>
    <mergeCell ref="D14:D15"/>
    <mergeCell ref="K14:K15"/>
    <mergeCell ref="R14:R15"/>
    <mergeCell ref="S14:S15"/>
    <mergeCell ref="T14:T15"/>
    <mergeCell ref="U14:U15"/>
    <mergeCell ref="B16:B17"/>
    <mergeCell ref="C16:C17"/>
    <mergeCell ref="D16:D17"/>
    <mergeCell ref="K16:K17"/>
    <mergeCell ref="R16:R17"/>
    <mergeCell ref="S16:S17"/>
    <mergeCell ref="T16:T17"/>
    <mergeCell ref="U16:U17"/>
    <mergeCell ref="B18:B19"/>
    <mergeCell ref="C18:C19"/>
    <mergeCell ref="D18:D19"/>
    <mergeCell ref="K18:K19"/>
    <mergeCell ref="R18:R19"/>
    <mergeCell ref="S18:S19"/>
    <mergeCell ref="T18:T19"/>
    <mergeCell ref="U18:U19"/>
    <mergeCell ref="B20:B21"/>
    <mergeCell ref="C20:C21"/>
    <mergeCell ref="D20:D21"/>
    <mergeCell ref="K20:K21"/>
    <mergeCell ref="R20:R21"/>
    <mergeCell ref="S20:S21"/>
    <mergeCell ref="T20:T21"/>
    <mergeCell ref="U20:U21"/>
    <mergeCell ref="B22:B23"/>
    <mergeCell ref="C22:C23"/>
    <mergeCell ref="D22:D23"/>
    <mergeCell ref="K22:K23"/>
    <mergeCell ref="R22:R23"/>
    <mergeCell ref="S22:S23"/>
    <mergeCell ref="T22:T23"/>
    <mergeCell ref="U22:U23"/>
    <mergeCell ref="B24:B25"/>
    <mergeCell ref="C24:C25"/>
    <mergeCell ref="D24:D25"/>
    <mergeCell ref="K24:K25"/>
    <mergeCell ref="R24:R25"/>
    <mergeCell ref="S24:S25"/>
    <mergeCell ref="T24:T25"/>
    <mergeCell ref="U24:U25"/>
    <mergeCell ref="B26:B27"/>
    <mergeCell ref="C26:C27"/>
    <mergeCell ref="D26:D27"/>
    <mergeCell ref="K26:K27"/>
    <mergeCell ref="R26:R27"/>
    <mergeCell ref="S26:S27"/>
    <mergeCell ref="T26:T27"/>
    <mergeCell ref="U26:U27"/>
    <mergeCell ref="B28:B29"/>
    <mergeCell ref="C28:C29"/>
    <mergeCell ref="D28:D29"/>
    <mergeCell ref="K28:K29"/>
    <mergeCell ref="R28:R29"/>
    <mergeCell ref="S28:S29"/>
    <mergeCell ref="T28:T29"/>
    <mergeCell ref="U28:U29"/>
    <mergeCell ref="B30:B31"/>
    <mergeCell ref="C30:C31"/>
    <mergeCell ref="D30:D31"/>
    <mergeCell ref="K30:K31"/>
    <mergeCell ref="R30:R31"/>
    <mergeCell ref="S30:S31"/>
    <mergeCell ref="T30:T31"/>
    <mergeCell ref="U30:U31"/>
    <mergeCell ref="B32:B33"/>
    <mergeCell ref="C32:C33"/>
    <mergeCell ref="D32:D33"/>
    <mergeCell ref="K32:K33"/>
    <mergeCell ref="R32:R33"/>
    <mergeCell ref="S32:S33"/>
    <mergeCell ref="T32:T33"/>
    <mergeCell ref="U32:U33"/>
    <mergeCell ref="B34:B35"/>
    <mergeCell ref="C34:C35"/>
    <mergeCell ref="D34:D35"/>
    <mergeCell ref="K34:K35"/>
    <mergeCell ref="R34:R35"/>
    <mergeCell ref="S34:S35"/>
    <mergeCell ref="T34:T35"/>
    <mergeCell ref="U34:U35"/>
    <mergeCell ref="B36:B37"/>
    <mergeCell ref="C36:C37"/>
    <mergeCell ref="D36:D37"/>
    <mergeCell ref="K36:K37"/>
    <mergeCell ref="R36:R37"/>
    <mergeCell ref="S36:S37"/>
    <mergeCell ref="T36:T37"/>
    <mergeCell ref="U36:U37"/>
  </mergeCells>
  <conditionalFormatting sqref="U6:U37">
    <cfRule type="cellIs" priority="1" dxfId="0" operator="lessThan" stopIfTrue="1">
      <formula>4</formula>
    </cfRule>
  </conditionalFormatting>
  <conditionalFormatting sqref="J6:J37">
    <cfRule type="cellIs" priority="2" dxfId="0" operator="equal" stopIfTrue="1">
      <formula>V6</formula>
    </cfRule>
  </conditionalFormatting>
  <conditionalFormatting sqref="Q6:Q37">
    <cfRule type="cellIs" priority="3" dxfId="0" operator="equal" stopIfTrue="1">
      <formula>W6</formula>
    </cfRule>
  </conditionalFormatting>
  <conditionalFormatting sqref="D6:D37">
    <cfRule type="cellIs" priority="4" dxfId="1" operator="notEqual" stopIfTrue="1">
      <formula>""</formula>
    </cfRule>
  </conditionalFormatting>
  <conditionalFormatting sqref="F6 F8 F10 F12 F14 F16 F18 F20 F22 F24 F26 F28 F30 F32 F34 F36 M6 M8 M10 M12 M14 M16 M18 M20 M22 M24 M26 M28 M30 M32 M34 M36">
    <cfRule type="cellIs" priority="5" dxfId="0" operator="notEqual" stopIfTrue="1">
      <formula>"R"</formula>
    </cfRule>
  </conditionalFormatting>
  <conditionalFormatting sqref="F7 F9 F11 F13 F15 F17 F19 F21 F23 F25 F27 F29 F31 F33 F35 F37 M7 M9 M11 M13 M15 M17 M19 M21 M23 M25 M27 M29 M31 M33 M35 M37">
    <cfRule type="cellIs" priority="6" dxfId="0" operator="notEqual" stopIfTrue="1">
      <formula>"O"</formula>
    </cfRule>
  </conditionalFormatting>
  <printOptions/>
  <pageMargins left="0.5118055555555556" right="0.11805555555555557" top="0.11805555555555557" bottom="0.11805555555555557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9"/>
  <sheetViews>
    <sheetView showGridLines="0" workbookViewId="0" topLeftCell="A1">
      <selection activeCell="A1" sqref="A1"/>
    </sheetView>
  </sheetViews>
  <sheetFormatPr defaultColWidth="1.1484375" defaultRowHeight="12.75" customHeight="1" zeroHeight="1"/>
  <cols>
    <col min="1" max="1" width="2.7109375" style="134" customWidth="1"/>
    <col min="2" max="2" width="2.7109375" style="135" customWidth="1"/>
    <col min="3" max="3" width="18.28125" style="136" customWidth="1"/>
    <col min="4" max="4" width="3.7109375" style="136" customWidth="1"/>
    <col min="5" max="5" width="16.7109375" style="136" customWidth="1"/>
    <col min="6" max="6" width="4.7109375" style="135" customWidth="1"/>
    <col min="7" max="7" width="4.7109375" style="136" customWidth="1"/>
    <col min="8" max="8" width="3.7109375" style="135" customWidth="1"/>
    <col min="9" max="9" width="7.7109375" style="135" customWidth="1"/>
    <col min="10" max="10" width="3.7109375" style="137" customWidth="1"/>
    <col min="11" max="11" width="4.7109375" style="137" customWidth="1"/>
    <col min="12" max="12" width="16.7109375" style="136" customWidth="1"/>
    <col min="13" max="13" width="4.7109375" style="135" customWidth="1"/>
    <col min="14" max="14" width="4.7109375" style="136" customWidth="1"/>
    <col min="15" max="15" width="3.7109375" style="135" customWidth="1"/>
    <col min="16" max="16" width="7.7109375" style="135" customWidth="1"/>
    <col min="17" max="17" width="3.7109375" style="137" customWidth="1"/>
    <col min="18" max="18" width="4.7109375" style="137" customWidth="1"/>
    <col min="19" max="19" width="5.7109375" style="135" customWidth="1"/>
    <col min="20" max="20" width="6.7109375" style="135" customWidth="1"/>
    <col min="21" max="21" width="5.7109375" style="135" customWidth="1"/>
    <col min="22" max="23" width="2.7109375" style="138" customWidth="1"/>
    <col min="24" max="16384" width="0" style="139" hidden="1" customWidth="1"/>
  </cols>
  <sheetData>
    <row r="1" spans="2:23" s="134" customFormat="1" ht="12.75" customHeight="1">
      <c r="B1" s="140"/>
      <c r="C1" s="141"/>
      <c r="D1" s="141"/>
      <c r="E1" s="141"/>
      <c r="F1" s="140"/>
      <c r="G1" s="141"/>
      <c r="H1" s="140"/>
      <c r="I1" s="140"/>
      <c r="J1" s="142"/>
      <c r="K1" s="142"/>
      <c r="L1" s="141"/>
      <c r="M1" s="140"/>
      <c r="N1" s="141"/>
      <c r="O1" s="140"/>
      <c r="P1" s="140"/>
      <c r="Q1" s="142"/>
      <c r="R1" s="142"/>
      <c r="S1" s="140"/>
      <c r="T1" s="140"/>
      <c r="U1" s="140"/>
      <c r="V1" s="138"/>
      <c r="W1" s="138"/>
    </row>
    <row r="2" spans="1:31" s="149" customFormat="1" ht="22.5" customHeight="1">
      <c r="A2" s="143"/>
      <c r="B2" s="144" t="str">
        <f>CONCATENATE('1.kolo'!B2:E2," ",'1.kolo'!F2,"liga - přívlač, 3. kolo sk. ",'1.kolo'!N2)</f>
        <v>Výsledková listina: II.liga - přívlač, 3. kolo sk. B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5" t="s">
        <v>22</v>
      </c>
      <c r="P2" s="145"/>
      <c r="Q2" s="25"/>
      <c r="R2" s="25"/>
      <c r="S2" s="25"/>
      <c r="T2" s="25"/>
      <c r="U2" s="25"/>
      <c r="V2" s="146"/>
      <c r="W2" s="146"/>
      <c r="X2" s="147"/>
      <c r="Y2" s="147"/>
      <c r="Z2" s="147"/>
      <c r="AA2" s="147"/>
      <c r="AB2" s="147"/>
      <c r="AC2" s="147"/>
      <c r="AD2" s="147"/>
      <c r="AE2" s="148"/>
    </row>
    <row r="3" spans="1:31" s="149" customFormat="1" ht="22.5" customHeight="1">
      <c r="A3" s="143"/>
      <c r="B3" s="150" t="s">
        <v>24</v>
      </c>
      <c r="C3" s="150"/>
      <c r="D3" s="151"/>
      <c r="E3" s="152"/>
      <c r="F3" s="150" t="s">
        <v>26</v>
      </c>
      <c r="G3" s="150"/>
      <c r="H3" s="150"/>
      <c r="I3" s="150"/>
      <c r="J3" s="153"/>
      <c r="K3" s="153"/>
      <c r="L3" s="153"/>
      <c r="M3" s="153"/>
      <c r="N3" s="145" t="s">
        <v>28</v>
      </c>
      <c r="O3" s="145"/>
      <c r="P3" s="145"/>
      <c r="Q3" s="25"/>
      <c r="R3" s="25"/>
      <c r="S3" s="25"/>
      <c r="T3" s="25"/>
      <c r="U3" s="25"/>
      <c r="V3" s="146"/>
      <c r="W3" s="146"/>
      <c r="X3" s="147"/>
      <c r="Y3" s="147"/>
      <c r="Z3" s="147"/>
      <c r="AA3" s="147"/>
      <c r="AB3" s="147"/>
      <c r="AC3" s="147"/>
      <c r="AD3" s="147"/>
      <c r="AE3" s="148"/>
    </row>
    <row r="4" spans="1:23" s="160" customFormat="1" ht="22.5" customHeight="1">
      <c r="A4" s="154"/>
      <c r="B4" s="155"/>
      <c r="C4" s="155"/>
      <c r="D4" s="155"/>
      <c r="E4" s="156" t="s">
        <v>31</v>
      </c>
      <c r="F4" s="156"/>
      <c r="G4" s="156"/>
      <c r="H4" s="156"/>
      <c r="I4" s="156"/>
      <c r="J4" s="156"/>
      <c r="K4" s="156"/>
      <c r="L4" s="157" t="s">
        <v>32</v>
      </c>
      <c r="M4" s="157"/>
      <c r="N4" s="157"/>
      <c r="O4" s="157"/>
      <c r="P4" s="157"/>
      <c r="Q4" s="157"/>
      <c r="R4" s="157"/>
      <c r="S4" s="158" t="s">
        <v>33</v>
      </c>
      <c r="T4" s="158"/>
      <c r="U4" s="158"/>
      <c r="V4" s="159"/>
      <c r="W4" s="159"/>
    </row>
    <row r="5" spans="2:23" ht="69.75" customHeight="1">
      <c r="B5" s="40" t="str">
        <f>'1.kolo'!B5:C5</f>
        <v>Tým</v>
      </c>
      <c r="C5" s="40"/>
      <c r="D5" s="161">
        <f>'1.kolo'!D5</f>
        <v>0</v>
      </c>
      <c r="E5" s="162" t="str">
        <f>'1.kolo'!E5</f>
        <v>Závodník</v>
      </c>
      <c r="F5" s="163">
        <f>'1.kolo'!F5</f>
        <v>0</v>
      </c>
      <c r="G5" s="163">
        <f>'1.kolo'!G5</f>
        <v>0</v>
      </c>
      <c r="H5" s="163">
        <f>'1.kolo'!H5</f>
        <v>0</v>
      </c>
      <c r="I5" s="163">
        <f>'1.kolo'!I5</f>
        <v>0</v>
      </c>
      <c r="J5" s="163">
        <f>'1.kolo'!J5</f>
        <v>0</v>
      </c>
      <c r="K5" s="163">
        <f>'1.kolo'!K5</f>
        <v>0</v>
      </c>
      <c r="L5" s="162" t="str">
        <f>'1.kolo'!L5</f>
        <v>Závodník</v>
      </c>
      <c r="M5" s="163">
        <f>'1.kolo'!M5</f>
        <v>0</v>
      </c>
      <c r="N5" s="163">
        <f>'1.kolo'!N5</f>
        <v>0</v>
      </c>
      <c r="O5" s="163">
        <f>'1.kolo'!O5</f>
        <v>0</v>
      </c>
      <c r="P5" s="163">
        <f>'1.kolo'!P5</f>
        <v>0</v>
      </c>
      <c r="Q5" s="163">
        <f>'1.kolo'!Q5</f>
        <v>0</v>
      </c>
      <c r="R5" s="163">
        <f>'1.kolo'!R5</f>
        <v>0</v>
      </c>
      <c r="S5" s="163">
        <f>'1.kolo'!S5</f>
        <v>0</v>
      </c>
      <c r="T5" s="163">
        <f>'1.kolo'!T5</f>
        <v>0</v>
      </c>
      <c r="U5" s="163">
        <f>'1.kolo'!U5</f>
        <v>0</v>
      </c>
      <c r="W5" s="164"/>
    </row>
    <row r="6" spans="2:23" ht="12.75" customHeight="1">
      <c r="B6" s="165" t="s">
        <v>48</v>
      </c>
      <c r="C6" s="166">
        <f>'1.kolo'!C6:C7</f>
        <v>0</v>
      </c>
      <c r="D6" s="167"/>
      <c r="E6" s="108"/>
      <c r="F6" s="51" t="s">
        <v>51</v>
      </c>
      <c r="G6" s="52"/>
      <c r="H6" s="51"/>
      <c r="I6" s="53"/>
      <c r="J6" s="168">
        <f>Výpočty!O67</f>
        <v>16</v>
      </c>
      <c r="K6" s="169">
        <f>SUM(J6:J7)</f>
        <v>32</v>
      </c>
      <c r="L6" s="109"/>
      <c r="M6" s="51" t="s">
        <v>51</v>
      </c>
      <c r="N6" s="52"/>
      <c r="O6" s="110"/>
      <c r="P6" s="110"/>
      <c r="Q6" s="168">
        <f>Výpočty!AA67</f>
        <v>16</v>
      </c>
      <c r="R6" s="169">
        <f>SUM(Q6:Q7)</f>
        <v>32</v>
      </c>
      <c r="S6" s="170">
        <f>IF(D6="V",100,SUM(K6,R6))</f>
        <v>64</v>
      </c>
      <c r="T6" s="171">
        <f>SUM(I6:I7,P6:P7)</f>
        <v>0</v>
      </c>
      <c r="U6" s="172">
        <f>Výpočty!G67</f>
        <v>9</v>
      </c>
      <c r="V6" s="138">
        <f>Výpočty!P67</f>
        <v>0</v>
      </c>
      <c r="W6" s="138">
        <f>Výpočty!AB67</f>
        <v>0</v>
      </c>
    </row>
    <row r="7" spans="2:23" ht="12.75" customHeight="1">
      <c r="B7" s="165"/>
      <c r="C7" s="166"/>
      <c r="D7" s="167"/>
      <c r="E7" s="111"/>
      <c r="F7" s="60" t="s">
        <v>14</v>
      </c>
      <c r="G7" s="61">
        <f>IF(G6&gt;8,G6-8,G6+8)</f>
        <v>8</v>
      </c>
      <c r="H7" s="62"/>
      <c r="I7" s="62"/>
      <c r="J7" s="173">
        <f>Výpočty!U67</f>
        <v>16</v>
      </c>
      <c r="K7" s="169"/>
      <c r="L7" s="113"/>
      <c r="M7" s="60" t="s">
        <v>14</v>
      </c>
      <c r="N7" s="61">
        <f>IF(N6&gt;8,N6-8,N6+8)</f>
        <v>8</v>
      </c>
      <c r="O7" s="114"/>
      <c r="P7" s="114"/>
      <c r="Q7" s="173">
        <f>Výpočty!AG67</f>
        <v>16</v>
      </c>
      <c r="R7" s="169"/>
      <c r="S7" s="170"/>
      <c r="T7" s="171"/>
      <c r="U7" s="172"/>
      <c r="V7" s="138">
        <f>Výpočty!V67</f>
        <v>0</v>
      </c>
      <c r="W7" s="138">
        <f>Výpočty!AH67</f>
        <v>0</v>
      </c>
    </row>
    <row r="8" spans="2:23" ht="12.75" customHeight="1">
      <c r="B8" s="174" t="s">
        <v>55</v>
      </c>
      <c r="C8" s="175">
        <f>'1.kolo'!C8:C9</f>
        <v>0</v>
      </c>
      <c r="D8" s="176"/>
      <c r="E8" s="117"/>
      <c r="F8" s="68" t="s">
        <v>51</v>
      </c>
      <c r="G8" s="69"/>
      <c r="H8" s="68"/>
      <c r="I8" s="70"/>
      <c r="J8" s="177">
        <f>Výpočty!O69</f>
        <v>16</v>
      </c>
      <c r="K8" s="169">
        <f>SUM(J8:J9)</f>
        <v>32</v>
      </c>
      <c r="L8" s="119"/>
      <c r="M8" s="68" t="s">
        <v>51</v>
      </c>
      <c r="N8" s="69"/>
      <c r="O8" s="120"/>
      <c r="P8" s="120"/>
      <c r="Q8" s="178">
        <f>Výpočty!AA69</f>
        <v>16</v>
      </c>
      <c r="R8" s="169">
        <f>SUM(Q8:Q9)</f>
        <v>32</v>
      </c>
      <c r="S8" s="170">
        <f>IF(D8="V",100,SUM(K8,R8))</f>
        <v>64</v>
      </c>
      <c r="T8" s="171">
        <f>SUM(I8:I9,P8:P9)</f>
        <v>0</v>
      </c>
      <c r="U8" s="172">
        <f>Výpočty!G69</f>
        <v>9</v>
      </c>
      <c r="V8" s="138">
        <f>Výpočty!P69</f>
        <v>0</v>
      </c>
      <c r="W8" s="138">
        <f>Výpočty!AB69</f>
        <v>0</v>
      </c>
    </row>
    <row r="9" spans="2:23" ht="12.75" customHeight="1">
      <c r="B9" s="174"/>
      <c r="C9" s="175"/>
      <c r="D9" s="176"/>
      <c r="E9" s="111"/>
      <c r="F9" s="62" t="s">
        <v>14</v>
      </c>
      <c r="G9" s="61">
        <f>IF(G8&gt;8,G8-8,G8+8)</f>
        <v>8</v>
      </c>
      <c r="H9" s="62"/>
      <c r="I9" s="62"/>
      <c r="J9" s="173">
        <f>Výpočty!U69</f>
        <v>16</v>
      </c>
      <c r="K9" s="169"/>
      <c r="L9" s="113"/>
      <c r="M9" s="62" t="s">
        <v>14</v>
      </c>
      <c r="N9" s="61">
        <f>IF(N8&gt;8,N8-8,N8+8)</f>
        <v>8</v>
      </c>
      <c r="O9" s="114"/>
      <c r="P9" s="114"/>
      <c r="Q9" s="179">
        <f>Výpočty!AG69</f>
        <v>16</v>
      </c>
      <c r="R9" s="169"/>
      <c r="S9" s="170"/>
      <c r="T9" s="171"/>
      <c r="U9" s="172"/>
      <c r="V9" s="138">
        <f>Výpočty!V69</f>
        <v>0</v>
      </c>
      <c r="W9" s="138">
        <f>Výpočty!AH69</f>
        <v>0</v>
      </c>
    </row>
    <row r="10" spans="2:23" ht="12.75" customHeight="1">
      <c r="B10" s="174" t="s">
        <v>63</v>
      </c>
      <c r="C10" s="175">
        <f>'1.kolo'!C10:C11</f>
        <v>0</v>
      </c>
      <c r="D10" s="176"/>
      <c r="E10" s="117"/>
      <c r="F10" s="68" t="s">
        <v>51</v>
      </c>
      <c r="G10" s="69"/>
      <c r="H10" s="68"/>
      <c r="I10" s="70"/>
      <c r="J10" s="177">
        <f>Výpočty!O71</f>
        <v>16</v>
      </c>
      <c r="K10" s="169">
        <f>SUM(J10:J11)</f>
        <v>32</v>
      </c>
      <c r="L10" s="119"/>
      <c r="M10" s="68" t="s">
        <v>51</v>
      </c>
      <c r="N10" s="69"/>
      <c r="O10" s="120"/>
      <c r="P10" s="120"/>
      <c r="Q10" s="178">
        <f>Výpočty!AA71</f>
        <v>16</v>
      </c>
      <c r="R10" s="169">
        <f>SUM(Q10:Q11)</f>
        <v>32</v>
      </c>
      <c r="S10" s="170">
        <f>IF(D10="V",100,SUM(K10,R10))</f>
        <v>64</v>
      </c>
      <c r="T10" s="171">
        <f>SUM(I10:I11,P10:P11)</f>
        <v>0</v>
      </c>
      <c r="U10" s="172">
        <f>Výpočty!G71</f>
        <v>9</v>
      </c>
      <c r="V10" s="138">
        <f>Výpočty!P71</f>
        <v>0</v>
      </c>
      <c r="W10" s="138">
        <f>Výpočty!AB71</f>
        <v>0</v>
      </c>
    </row>
    <row r="11" spans="2:23" ht="12.75" customHeight="1">
      <c r="B11" s="174"/>
      <c r="C11" s="175"/>
      <c r="D11" s="176"/>
      <c r="E11" s="111"/>
      <c r="F11" s="62" t="s">
        <v>14</v>
      </c>
      <c r="G11" s="61">
        <f>IF(G10&gt;8,G10-8,G10+8)</f>
        <v>8</v>
      </c>
      <c r="H11" s="62"/>
      <c r="I11" s="62"/>
      <c r="J11" s="173">
        <f>Výpočty!U71</f>
        <v>16</v>
      </c>
      <c r="K11" s="169"/>
      <c r="L11" s="113"/>
      <c r="M11" s="62" t="s">
        <v>14</v>
      </c>
      <c r="N11" s="61">
        <f>IF(N10&gt;8,N10-8,N10+8)</f>
        <v>8</v>
      </c>
      <c r="O11" s="114"/>
      <c r="P11" s="114"/>
      <c r="Q11" s="179">
        <f>Výpočty!AG71</f>
        <v>16</v>
      </c>
      <c r="R11" s="169"/>
      <c r="S11" s="170"/>
      <c r="T11" s="171"/>
      <c r="U11" s="172"/>
      <c r="V11" s="138">
        <f>Výpočty!V71</f>
        <v>0</v>
      </c>
      <c r="W11" s="138">
        <f>Výpočty!AH71</f>
        <v>0</v>
      </c>
    </row>
    <row r="12" spans="2:23" ht="12.75" customHeight="1">
      <c r="B12" s="174" t="s">
        <v>71</v>
      </c>
      <c r="C12" s="175">
        <f>'1.kolo'!C12:C13</f>
        <v>0</v>
      </c>
      <c r="D12" s="176"/>
      <c r="E12" s="124"/>
      <c r="F12" s="68" t="s">
        <v>51</v>
      </c>
      <c r="G12" s="69"/>
      <c r="H12" s="68"/>
      <c r="I12" s="70"/>
      <c r="J12" s="177">
        <f>Výpočty!O73</f>
        <v>16</v>
      </c>
      <c r="K12" s="169">
        <f>SUM(J12:J13)</f>
        <v>32</v>
      </c>
      <c r="L12" s="119"/>
      <c r="M12" s="68" t="s">
        <v>51</v>
      </c>
      <c r="N12" s="69"/>
      <c r="O12" s="120"/>
      <c r="P12" s="120"/>
      <c r="Q12" s="178">
        <f>Výpočty!AA73</f>
        <v>16</v>
      </c>
      <c r="R12" s="169">
        <f>SUM(Q12:Q13)</f>
        <v>32</v>
      </c>
      <c r="S12" s="170">
        <f>IF(D12="V",100,SUM(K12,R12))</f>
        <v>64</v>
      </c>
      <c r="T12" s="171">
        <f>SUM(I12:I13,P12:P13)</f>
        <v>0</v>
      </c>
      <c r="U12" s="172">
        <f>Výpočty!G73</f>
        <v>9</v>
      </c>
      <c r="V12" s="138">
        <f>Výpočty!P73</f>
        <v>0</v>
      </c>
      <c r="W12" s="138">
        <f>Výpočty!AB73</f>
        <v>0</v>
      </c>
    </row>
    <row r="13" spans="2:23" ht="12.75" customHeight="1">
      <c r="B13" s="174"/>
      <c r="C13" s="175"/>
      <c r="D13" s="176"/>
      <c r="E13" s="75"/>
      <c r="F13" s="62" t="s">
        <v>14</v>
      </c>
      <c r="G13" s="61">
        <f>IF(G12&gt;8,G12-8,G12+8)</f>
        <v>8</v>
      </c>
      <c r="H13" s="62"/>
      <c r="I13" s="62"/>
      <c r="J13" s="173">
        <f>Výpočty!U73</f>
        <v>16</v>
      </c>
      <c r="K13" s="169"/>
      <c r="L13" s="113"/>
      <c r="M13" s="62" t="s">
        <v>14</v>
      </c>
      <c r="N13" s="61">
        <f>IF(N12&gt;8,N12-8,N12+8)</f>
        <v>8</v>
      </c>
      <c r="O13" s="114"/>
      <c r="P13" s="114"/>
      <c r="Q13" s="179">
        <f>Výpočty!AG73</f>
        <v>16</v>
      </c>
      <c r="R13" s="169"/>
      <c r="S13" s="170"/>
      <c r="T13" s="171"/>
      <c r="U13" s="172"/>
      <c r="V13" s="138">
        <f>Výpočty!V73</f>
        <v>0</v>
      </c>
      <c r="W13" s="138">
        <f>Výpočty!AH73</f>
        <v>0</v>
      </c>
    </row>
    <row r="14" spans="2:23" ht="12.75" customHeight="1">
      <c r="B14" s="174" t="s">
        <v>75</v>
      </c>
      <c r="C14" s="175">
        <f>'1.kolo'!C14:C15</f>
        <v>0</v>
      </c>
      <c r="D14" s="176"/>
      <c r="E14" s="124"/>
      <c r="F14" s="68" t="s">
        <v>51</v>
      </c>
      <c r="G14" s="69"/>
      <c r="H14" s="68"/>
      <c r="I14" s="68"/>
      <c r="J14" s="177">
        <f>Výpočty!O75</f>
        <v>16</v>
      </c>
      <c r="K14" s="169">
        <f>SUM(J14:J15)</f>
        <v>32</v>
      </c>
      <c r="L14" s="119"/>
      <c r="M14" s="68" t="s">
        <v>51</v>
      </c>
      <c r="N14" s="69"/>
      <c r="O14" s="120"/>
      <c r="P14" s="120"/>
      <c r="Q14" s="178">
        <f>Výpočty!AA75</f>
        <v>16</v>
      </c>
      <c r="R14" s="169">
        <f>SUM(Q14:Q15)</f>
        <v>32</v>
      </c>
      <c r="S14" s="170">
        <f>IF(D14="V",100,SUM(K14,R14))</f>
        <v>64</v>
      </c>
      <c r="T14" s="171">
        <f>SUM(I14:I15,P14:P15)</f>
        <v>0</v>
      </c>
      <c r="U14" s="172">
        <f>Výpočty!G75</f>
        <v>9</v>
      </c>
      <c r="V14" s="138">
        <f>Výpočty!P75</f>
        <v>0</v>
      </c>
      <c r="W14" s="138">
        <f>Výpočty!AB75</f>
        <v>0</v>
      </c>
    </row>
    <row r="15" spans="2:23" ht="12.75" customHeight="1">
      <c r="B15" s="174"/>
      <c r="C15" s="175"/>
      <c r="D15" s="176"/>
      <c r="E15" s="75"/>
      <c r="F15" s="62" t="s">
        <v>14</v>
      </c>
      <c r="G15" s="61">
        <f>IF(G14&gt;8,G14-8,G14+8)</f>
        <v>8</v>
      </c>
      <c r="H15" s="62"/>
      <c r="I15" s="62"/>
      <c r="J15" s="173">
        <f>Výpočty!U75</f>
        <v>16</v>
      </c>
      <c r="K15" s="169"/>
      <c r="L15" s="113"/>
      <c r="M15" s="62" t="s">
        <v>14</v>
      </c>
      <c r="N15" s="61">
        <f>IF(N14&gt;8,N14-8,N14+8)</f>
        <v>8</v>
      </c>
      <c r="O15" s="114"/>
      <c r="P15" s="114"/>
      <c r="Q15" s="179">
        <f>Výpočty!AG75</f>
        <v>16</v>
      </c>
      <c r="R15" s="169"/>
      <c r="S15" s="170"/>
      <c r="T15" s="171"/>
      <c r="U15" s="172"/>
      <c r="V15" s="138">
        <f>Výpočty!V75</f>
        <v>0</v>
      </c>
      <c r="W15" s="138">
        <f>Výpočty!AH75</f>
        <v>0</v>
      </c>
    </row>
    <row r="16" spans="2:23" ht="12.75" customHeight="1">
      <c r="B16" s="174" t="s">
        <v>82</v>
      </c>
      <c r="C16" s="175">
        <f>'1.kolo'!C16:C17</f>
        <v>0</v>
      </c>
      <c r="D16" s="176"/>
      <c r="E16" s="124"/>
      <c r="F16" s="68" t="s">
        <v>51</v>
      </c>
      <c r="G16" s="69"/>
      <c r="H16" s="68"/>
      <c r="I16" s="68"/>
      <c r="J16" s="177">
        <f>Výpočty!O77</f>
        <v>16</v>
      </c>
      <c r="K16" s="169">
        <f>SUM(J16:J17)</f>
        <v>32</v>
      </c>
      <c r="L16" s="119"/>
      <c r="M16" s="68" t="s">
        <v>51</v>
      </c>
      <c r="N16" s="69"/>
      <c r="O16" s="120"/>
      <c r="P16" s="120"/>
      <c r="Q16" s="178">
        <f>Výpočty!AA77</f>
        <v>16</v>
      </c>
      <c r="R16" s="169">
        <f>SUM(Q16:Q17)</f>
        <v>32</v>
      </c>
      <c r="S16" s="170">
        <f>IF(D16="V",100,SUM(K16,R16))</f>
        <v>64</v>
      </c>
      <c r="T16" s="171">
        <f>SUM(I16:I17,P16:P17)</f>
        <v>0</v>
      </c>
      <c r="U16" s="172">
        <f>Výpočty!G77</f>
        <v>9</v>
      </c>
      <c r="V16" s="138">
        <f>Výpočty!P77</f>
        <v>0</v>
      </c>
      <c r="W16" s="138">
        <f>Výpočty!AB77</f>
        <v>0</v>
      </c>
    </row>
    <row r="17" spans="2:23" ht="12.75" customHeight="1">
      <c r="B17" s="174"/>
      <c r="C17" s="175"/>
      <c r="D17" s="176"/>
      <c r="E17" s="75"/>
      <c r="F17" s="62" t="s">
        <v>14</v>
      </c>
      <c r="G17" s="61">
        <f>IF(G16&gt;8,G16-8,G16+8)</f>
        <v>8</v>
      </c>
      <c r="H17" s="62"/>
      <c r="I17" s="62"/>
      <c r="J17" s="173">
        <f>Výpočty!U77</f>
        <v>16</v>
      </c>
      <c r="K17" s="169"/>
      <c r="L17" s="113"/>
      <c r="M17" s="62" t="s">
        <v>14</v>
      </c>
      <c r="N17" s="61">
        <f>IF(N16&gt;8,N16-8,N16+8)</f>
        <v>8</v>
      </c>
      <c r="O17" s="114"/>
      <c r="P17" s="114"/>
      <c r="Q17" s="179">
        <f>Výpočty!AG77</f>
        <v>16</v>
      </c>
      <c r="R17" s="169"/>
      <c r="S17" s="170"/>
      <c r="T17" s="171"/>
      <c r="U17" s="172"/>
      <c r="V17" s="138">
        <f>Výpočty!V77</f>
        <v>0</v>
      </c>
      <c r="W17" s="138">
        <f>Výpočty!AH77</f>
        <v>0</v>
      </c>
    </row>
    <row r="18" spans="2:23" ht="12.75" customHeight="1">
      <c r="B18" s="174" t="s">
        <v>89</v>
      </c>
      <c r="C18" s="175">
        <f>'1.kolo'!C18:C19</f>
        <v>0</v>
      </c>
      <c r="D18" s="176"/>
      <c r="E18" s="124"/>
      <c r="F18" s="68" t="s">
        <v>51</v>
      </c>
      <c r="G18" s="69"/>
      <c r="H18" s="68"/>
      <c r="I18" s="68"/>
      <c r="J18" s="177">
        <f>Výpočty!O79</f>
        <v>16</v>
      </c>
      <c r="K18" s="169">
        <f>SUM(J18:J19)</f>
        <v>32</v>
      </c>
      <c r="L18" s="119"/>
      <c r="M18" s="68" t="s">
        <v>51</v>
      </c>
      <c r="N18" s="69"/>
      <c r="O18" s="120"/>
      <c r="P18" s="120"/>
      <c r="Q18" s="178">
        <f>Výpočty!AA79</f>
        <v>16</v>
      </c>
      <c r="R18" s="169">
        <f>SUM(Q18:Q19)</f>
        <v>32</v>
      </c>
      <c r="S18" s="170">
        <f>IF(D18="V",100,SUM(K18,R18))</f>
        <v>64</v>
      </c>
      <c r="T18" s="171">
        <f>SUM(I18:I19,P18:P19)</f>
        <v>0</v>
      </c>
      <c r="U18" s="172">
        <f>Výpočty!G79</f>
        <v>9</v>
      </c>
      <c r="V18" s="138">
        <f>Výpočty!P79</f>
        <v>0</v>
      </c>
      <c r="W18" s="138">
        <f>Výpočty!AB79</f>
        <v>0</v>
      </c>
    </row>
    <row r="19" spans="2:23" ht="12.75" customHeight="1">
      <c r="B19" s="174"/>
      <c r="C19" s="175"/>
      <c r="D19" s="176"/>
      <c r="E19" s="75"/>
      <c r="F19" s="62" t="s">
        <v>14</v>
      </c>
      <c r="G19" s="61">
        <f>IF(G18&gt;8,G18-8,G18+8)</f>
        <v>8</v>
      </c>
      <c r="H19" s="62"/>
      <c r="I19" s="62"/>
      <c r="J19" s="173">
        <f>Výpočty!U79</f>
        <v>16</v>
      </c>
      <c r="K19" s="169"/>
      <c r="L19" s="113"/>
      <c r="M19" s="62" t="s">
        <v>14</v>
      </c>
      <c r="N19" s="61">
        <f>IF(N18&gt;8,N18-8,N18+8)</f>
        <v>8</v>
      </c>
      <c r="O19" s="114"/>
      <c r="P19" s="114"/>
      <c r="Q19" s="179">
        <f>Výpočty!AG79</f>
        <v>16</v>
      </c>
      <c r="R19" s="169"/>
      <c r="S19" s="170"/>
      <c r="T19" s="171"/>
      <c r="U19" s="172"/>
      <c r="V19" s="138">
        <f>Výpočty!V79</f>
        <v>0</v>
      </c>
      <c r="W19" s="138">
        <f>Výpočty!AH79</f>
        <v>0</v>
      </c>
    </row>
    <row r="20" spans="2:23" ht="12.75" customHeight="1">
      <c r="B20" s="174" t="s">
        <v>93</v>
      </c>
      <c r="C20" s="175">
        <f>'1.kolo'!C20:C21</f>
        <v>0</v>
      </c>
      <c r="D20" s="176"/>
      <c r="E20" s="124"/>
      <c r="F20" s="68" t="s">
        <v>51</v>
      </c>
      <c r="G20" s="69"/>
      <c r="H20" s="68"/>
      <c r="I20" s="68"/>
      <c r="J20" s="177">
        <f>Výpočty!O81</f>
        <v>16</v>
      </c>
      <c r="K20" s="169">
        <f>SUM(J20:J21)</f>
        <v>32</v>
      </c>
      <c r="L20" s="119"/>
      <c r="M20" s="68" t="s">
        <v>51</v>
      </c>
      <c r="N20" s="69"/>
      <c r="O20" s="120"/>
      <c r="P20" s="120"/>
      <c r="Q20" s="178">
        <f>Výpočty!AA81</f>
        <v>16</v>
      </c>
      <c r="R20" s="169">
        <f>SUM(Q20:Q21)</f>
        <v>32</v>
      </c>
      <c r="S20" s="170">
        <f>IF(D20="V",100,SUM(K20,R20))</f>
        <v>64</v>
      </c>
      <c r="T20" s="171">
        <f>SUM(I20:I21,P20:P21)</f>
        <v>0</v>
      </c>
      <c r="U20" s="172">
        <f>Výpočty!G81</f>
        <v>9</v>
      </c>
      <c r="V20" s="138">
        <f>Výpočty!P81</f>
        <v>0</v>
      </c>
      <c r="W20" s="138">
        <f>Výpočty!AB81</f>
        <v>0</v>
      </c>
    </row>
    <row r="21" spans="2:23" ht="12.75" customHeight="1">
      <c r="B21" s="174"/>
      <c r="C21" s="175"/>
      <c r="D21" s="176"/>
      <c r="E21" s="75"/>
      <c r="F21" s="62" t="s">
        <v>14</v>
      </c>
      <c r="G21" s="61">
        <f>IF(G20&gt;8,G20-8,G20+8)</f>
        <v>8</v>
      </c>
      <c r="H21" s="62"/>
      <c r="I21" s="62"/>
      <c r="J21" s="173">
        <f>Výpočty!U81</f>
        <v>16</v>
      </c>
      <c r="K21" s="169"/>
      <c r="L21" s="113"/>
      <c r="M21" s="62" t="s">
        <v>14</v>
      </c>
      <c r="N21" s="61">
        <f>IF(N20&gt;8,N20-8,N20+8)</f>
        <v>8</v>
      </c>
      <c r="O21" s="114"/>
      <c r="P21" s="114"/>
      <c r="Q21" s="179">
        <f>Výpočty!AG81</f>
        <v>16</v>
      </c>
      <c r="R21" s="169"/>
      <c r="S21" s="170"/>
      <c r="T21" s="171"/>
      <c r="U21" s="172"/>
      <c r="V21" s="138">
        <f>Výpočty!V81</f>
        <v>0</v>
      </c>
      <c r="W21" s="138">
        <f>Výpočty!AH81</f>
        <v>0</v>
      </c>
    </row>
    <row r="22" spans="2:23" ht="12.75" customHeight="1">
      <c r="B22" s="174" t="s">
        <v>98</v>
      </c>
      <c r="C22" s="175">
        <f>'1.kolo'!C22:C23</f>
        <v>0</v>
      </c>
      <c r="D22" s="176"/>
      <c r="E22" s="124"/>
      <c r="F22" s="68" t="s">
        <v>51</v>
      </c>
      <c r="G22" s="69"/>
      <c r="H22" s="68"/>
      <c r="I22" s="68"/>
      <c r="J22" s="177">
        <f>Výpočty!O83</f>
        <v>16</v>
      </c>
      <c r="K22" s="169">
        <f>SUM(J22:J23)</f>
        <v>32</v>
      </c>
      <c r="L22" s="119"/>
      <c r="M22" s="68" t="s">
        <v>51</v>
      </c>
      <c r="N22" s="69"/>
      <c r="O22" s="120"/>
      <c r="P22" s="120"/>
      <c r="Q22" s="178">
        <f>Výpočty!AA83</f>
        <v>16</v>
      </c>
      <c r="R22" s="169">
        <f>SUM(Q22:Q23)</f>
        <v>32</v>
      </c>
      <c r="S22" s="170">
        <f>IF(D22="V",100,SUM(K22,R22))</f>
        <v>64</v>
      </c>
      <c r="T22" s="171">
        <f>SUM(I22:I23,P22:P23)</f>
        <v>0</v>
      </c>
      <c r="U22" s="172">
        <f>Výpočty!G83</f>
        <v>9</v>
      </c>
      <c r="V22" s="138">
        <f>Výpočty!P83</f>
        <v>0</v>
      </c>
      <c r="W22" s="138">
        <f>Výpočty!AB83</f>
        <v>0</v>
      </c>
    </row>
    <row r="23" spans="2:23" ht="12.75" customHeight="1">
      <c r="B23" s="174"/>
      <c r="C23" s="175"/>
      <c r="D23" s="176"/>
      <c r="E23" s="75"/>
      <c r="F23" s="62" t="s">
        <v>14</v>
      </c>
      <c r="G23" s="61">
        <f>IF(G22&gt;8,G22-8,G22+8)</f>
        <v>8</v>
      </c>
      <c r="H23" s="62"/>
      <c r="I23" s="62"/>
      <c r="J23" s="173">
        <f>Výpočty!U83</f>
        <v>16</v>
      </c>
      <c r="K23" s="169"/>
      <c r="L23" s="113"/>
      <c r="M23" s="62" t="s">
        <v>14</v>
      </c>
      <c r="N23" s="61">
        <f>IF(N22&gt;8,N22-8,N22+8)</f>
        <v>8</v>
      </c>
      <c r="O23" s="114"/>
      <c r="P23" s="114"/>
      <c r="Q23" s="179">
        <f>Výpočty!AG83</f>
        <v>16</v>
      </c>
      <c r="R23" s="169"/>
      <c r="S23" s="170"/>
      <c r="T23" s="171"/>
      <c r="U23" s="172"/>
      <c r="V23" s="138">
        <f>Výpočty!V83</f>
        <v>0</v>
      </c>
      <c r="W23" s="138">
        <f>Výpočty!AH83</f>
        <v>0</v>
      </c>
    </row>
    <row r="24" spans="2:23" ht="12.75" customHeight="1">
      <c r="B24" s="174" t="s">
        <v>103</v>
      </c>
      <c r="C24" s="175">
        <f>'1.kolo'!C24:C25</f>
        <v>0</v>
      </c>
      <c r="D24" s="176"/>
      <c r="E24" s="124"/>
      <c r="F24" s="68" t="s">
        <v>51</v>
      </c>
      <c r="G24" s="69"/>
      <c r="H24" s="68"/>
      <c r="I24" s="68"/>
      <c r="J24" s="177">
        <f>Výpočty!O85</f>
        <v>16</v>
      </c>
      <c r="K24" s="169">
        <f>SUM(J24:J25)</f>
        <v>32</v>
      </c>
      <c r="L24" s="119"/>
      <c r="M24" s="68" t="s">
        <v>51</v>
      </c>
      <c r="N24" s="69"/>
      <c r="O24" s="120"/>
      <c r="P24" s="120"/>
      <c r="Q24" s="178">
        <f>Výpočty!AA85</f>
        <v>16</v>
      </c>
      <c r="R24" s="169">
        <f>SUM(Q24:Q25)</f>
        <v>32</v>
      </c>
      <c r="S24" s="170">
        <f>IF(D24="V",100,SUM(K24,R24))</f>
        <v>64</v>
      </c>
      <c r="T24" s="171">
        <f>SUM(I24:I25,P24:P25)</f>
        <v>0</v>
      </c>
      <c r="U24" s="172">
        <f>Výpočty!G85</f>
        <v>9</v>
      </c>
      <c r="V24" s="138">
        <f>Výpočty!P85</f>
        <v>0</v>
      </c>
      <c r="W24" s="138">
        <f>Výpočty!AB85</f>
        <v>0</v>
      </c>
    </row>
    <row r="25" spans="2:23" ht="12.75" customHeight="1">
      <c r="B25" s="174"/>
      <c r="C25" s="175"/>
      <c r="D25" s="176"/>
      <c r="E25" s="75"/>
      <c r="F25" s="62" t="s">
        <v>14</v>
      </c>
      <c r="G25" s="61">
        <f>IF(G24&gt;8,G24-8,G24+8)</f>
        <v>8</v>
      </c>
      <c r="H25" s="62"/>
      <c r="I25" s="62"/>
      <c r="J25" s="173">
        <f>Výpočty!U85</f>
        <v>16</v>
      </c>
      <c r="K25" s="169"/>
      <c r="L25" s="113"/>
      <c r="M25" s="62" t="s">
        <v>14</v>
      </c>
      <c r="N25" s="61">
        <f>IF(N24&gt;8,N24-8,N24+8)</f>
        <v>8</v>
      </c>
      <c r="O25" s="114"/>
      <c r="P25" s="114"/>
      <c r="Q25" s="179">
        <f>Výpočty!AG85</f>
        <v>16</v>
      </c>
      <c r="R25" s="169"/>
      <c r="S25" s="170"/>
      <c r="T25" s="171"/>
      <c r="U25" s="172"/>
      <c r="V25" s="138">
        <f>Výpočty!V85</f>
        <v>0</v>
      </c>
      <c r="W25" s="138">
        <f>Výpočty!AH85</f>
        <v>0</v>
      </c>
    </row>
    <row r="26" spans="2:23" ht="12.75" customHeight="1">
      <c r="B26" s="174" t="s">
        <v>107</v>
      </c>
      <c r="C26" s="175">
        <f>'1.kolo'!C26:C27</f>
        <v>0</v>
      </c>
      <c r="D26" s="176"/>
      <c r="E26" s="124"/>
      <c r="F26" s="68" t="s">
        <v>51</v>
      </c>
      <c r="G26" s="69"/>
      <c r="H26" s="68"/>
      <c r="I26" s="68"/>
      <c r="J26" s="177">
        <f>Výpočty!O87</f>
        <v>16</v>
      </c>
      <c r="K26" s="169">
        <f>SUM(J26:J27)</f>
        <v>32</v>
      </c>
      <c r="L26" s="119"/>
      <c r="M26" s="68" t="s">
        <v>51</v>
      </c>
      <c r="N26" s="69"/>
      <c r="O26" s="120"/>
      <c r="P26" s="120"/>
      <c r="Q26" s="178">
        <f>Výpočty!AA87</f>
        <v>16</v>
      </c>
      <c r="R26" s="169">
        <f>SUM(Q26:Q27)</f>
        <v>32</v>
      </c>
      <c r="S26" s="170">
        <f>IF(D26="V",100,SUM(K26,R26))</f>
        <v>64</v>
      </c>
      <c r="T26" s="171">
        <f>SUM(I26:I27,P26:P27)</f>
        <v>0</v>
      </c>
      <c r="U26" s="172">
        <f>Výpočty!G87</f>
        <v>9</v>
      </c>
      <c r="V26" s="138">
        <f>Výpočty!P87</f>
        <v>0</v>
      </c>
      <c r="W26" s="138">
        <f>Výpočty!AB87</f>
        <v>0</v>
      </c>
    </row>
    <row r="27" spans="2:23" ht="12.75" customHeight="1">
      <c r="B27" s="174"/>
      <c r="C27" s="175"/>
      <c r="D27" s="176"/>
      <c r="E27" s="75"/>
      <c r="F27" s="62" t="s">
        <v>14</v>
      </c>
      <c r="G27" s="61">
        <f>IF(G26&gt;8,G26-8,G26+8)</f>
        <v>8</v>
      </c>
      <c r="H27" s="62"/>
      <c r="I27" s="62"/>
      <c r="J27" s="173">
        <f>Výpočty!U87</f>
        <v>16</v>
      </c>
      <c r="K27" s="169"/>
      <c r="L27" s="113"/>
      <c r="M27" s="62" t="s">
        <v>14</v>
      </c>
      <c r="N27" s="61">
        <f>IF(N26&gt;8,N26-8,N26+8)</f>
        <v>8</v>
      </c>
      <c r="O27" s="114"/>
      <c r="P27" s="114"/>
      <c r="Q27" s="179">
        <f>Výpočty!AG87</f>
        <v>16</v>
      </c>
      <c r="R27" s="169"/>
      <c r="S27" s="170"/>
      <c r="T27" s="171"/>
      <c r="U27" s="172"/>
      <c r="V27" s="138">
        <f>Výpočty!V87</f>
        <v>0</v>
      </c>
      <c r="W27" s="138">
        <f>Výpočty!AH87</f>
        <v>0</v>
      </c>
    </row>
    <row r="28" spans="2:23" ht="12.75" customHeight="1">
      <c r="B28" s="174" t="s">
        <v>111</v>
      </c>
      <c r="C28" s="175">
        <f>'1.kolo'!C28:C29</f>
        <v>0</v>
      </c>
      <c r="D28" s="176"/>
      <c r="E28" s="124"/>
      <c r="F28" s="68" t="s">
        <v>51</v>
      </c>
      <c r="G28" s="69"/>
      <c r="H28" s="68"/>
      <c r="I28" s="68"/>
      <c r="J28" s="177">
        <f>Výpočty!O89</f>
        <v>16</v>
      </c>
      <c r="K28" s="169">
        <f>SUM(J28:J29)</f>
        <v>32</v>
      </c>
      <c r="L28" s="119"/>
      <c r="M28" s="68" t="s">
        <v>51</v>
      </c>
      <c r="N28" s="69"/>
      <c r="O28" s="120"/>
      <c r="P28" s="120"/>
      <c r="Q28" s="178">
        <f>Výpočty!AA89</f>
        <v>16</v>
      </c>
      <c r="R28" s="169">
        <f>SUM(Q28:Q29)</f>
        <v>32</v>
      </c>
      <c r="S28" s="170">
        <f>IF(D28="V",100,SUM(K28,R28))</f>
        <v>64</v>
      </c>
      <c r="T28" s="171">
        <f>SUM(I28:I29,P28:P29)</f>
        <v>0</v>
      </c>
      <c r="U28" s="172">
        <f>Výpočty!G89</f>
        <v>9</v>
      </c>
      <c r="V28" s="138">
        <f>Výpočty!P89</f>
        <v>0</v>
      </c>
      <c r="W28" s="138">
        <f>Výpočty!AB89</f>
        <v>0</v>
      </c>
    </row>
    <row r="29" spans="2:23" ht="12.75" customHeight="1">
      <c r="B29" s="174"/>
      <c r="C29" s="175"/>
      <c r="D29" s="176"/>
      <c r="E29" s="75"/>
      <c r="F29" s="62" t="s">
        <v>14</v>
      </c>
      <c r="G29" s="61">
        <f>IF(G28&gt;8,G28-8,G28+8)</f>
        <v>8</v>
      </c>
      <c r="H29" s="62"/>
      <c r="I29" s="62"/>
      <c r="J29" s="173">
        <f>Výpočty!U89</f>
        <v>16</v>
      </c>
      <c r="K29" s="169"/>
      <c r="L29" s="113"/>
      <c r="M29" s="62" t="s">
        <v>14</v>
      </c>
      <c r="N29" s="61">
        <f>IF(N28&gt;8,N28-8,N28+8)</f>
        <v>8</v>
      </c>
      <c r="O29" s="114"/>
      <c r="P29" s="114"/>
      <c r="Q29" s="179">
        <f>Výpočty!AG89</f>
        <v>16</v>
      </c>
      <c r="R29" s="169"/>
      <c r="S29" s="170"/>
      <c r="T29" s="171"/>
      <c r="U29" s="172"/>
      <c r="V29" s="138">
        <f>Výpočty!V89</f>
        <v>0</v>
      </c>
      <c r="W29" s="138">
        <f>Výpočty!AH89</f>
        <v>0</v>
      </c>
    </row>
    <row r="30" spans="2:23" ht="12.75" customHeight="1">
      <c r="B30" s="174" t="s">
        <v>115</v>
      </c>
      <c r="C30" s="175">
        <f>'1.kolo'!C30:C31</f>
        <v>0</v>
      </c>
      <c r="D30" s="176"/>
      <c r="E30" s="124"/>
      <c r="F30" s="68" t="s">
        <v>51</v>
      </c>
      <c r="G30" s="69"/>
      <c r="H30" s="68"/>
      <c r="I30" s="68"/>
      <c r="J30" s="177">
        <f>Výpočty!O91</f>
        <v>16</v>
      </c>
      <c r="K30" s="169">
        <f>SUM(J30:J31)</f>
        <v>32</v>
      </c>
      <c r="L30" s="119"/>
      <c r="M30" s="68" t="s">
        <v>51</v>
      </c>
      <c r="N30" s="69"/>
      <c r="O30" s="120"/>
      <c r="P30" s="120"/>
      <c r="Q30" s="178">
        <f>Výpočty!AA91</f>
        <v>16</v>
      </c>
      <c r="R30" s="169">
        <f>SUM(Q30:Q31)</f>
        <v>32</v>
      </c>
      <c r="S30" s="170">
        <f>IF(D30="V",100,SUM(K30,R30))</f>
        <v>64</v>
      </c>
      <c r="T30" s="171">
        <f>SUM(I30:I31,P30:P31)</f>
        <v>0</v>
      </c>
      <c r="U30" s="172">
        <f>Výpočty!G91</f>
        <v>9</v>
      </c>
      <c r="V30" s="138">
        <f>Výpočty!P91</f>
        <v>0</v>
      </c>
      <c r="W30" s="138">
        <f>Výpočty!AB91</f>
        <v>0</v>
      </c>
    </row>
    <row r="31" spans="2:23" ht="12.75" customHeight="1">
      <c r="B31" s="174"/>
      <c r="C31" s="175"/>
      <c r="D31" s="176"/>
      <c r="E31" s="75"/>
      <c r="F31" s="62" t="s">
        <v>14</v>
      </c>
      <c r="G31" s="61">
        <f>IF(G30&gt;8,G30-8,G30+8)</f>
        <v>8</v>
      </c>
      <c r="H31" s="62"/>
      <c r="I31" s="62"/>
      <c r="J31" s="173">
        <f>Výpočty!U91</f>
        <v>16</v>
      </c>
      <c r="K31" s="169"/>
      <c r="L31" s="113"/>
      <c r="M31" s="62" t="s">
        <v>14</v>
      </c>
      <c r="N31" s="61">
        <f>IF(N30&gt;8,N30-8,N30+8)</f>
        <v>8</v>
      </c>
      <c r="O31" s="114"/>
      <c r="P31" s="114"/>
      <c r="Q31" s="179">
        <f>Výpočty!AG91</f>
        <v>16</v>
      </c>
      <c r="R31" s="169"/>
      <c r="S31" s="170"/>
      <c r="T31" s="171"/>
      <c r="U31" s="172"/>
      <c r="V31" s="138">
        <f>Výpočty!V91</f>
        <v>0</v>
      </c>
      <c r="W31" s="138">
        <f>Výpočty!AH91</f>
        <v>0</v>
      </c>
    </row>
    <row r="32" spans="2:23" ht="12.75" customHeight="1">
      <c r="B32" s="174" t="s">
        <v>119</v>
      </c>
      <c r="C32" s="175">
        <f>'1.kolo'!C32:C33</f>
        <v>0</v>
      </c>
      <c r="D32" s="176"/>
      <c r="E32" s="124"/>
      <c r="F32" s="68" t="s">
        <v>51</v>
      </c>
      <c r="G32" s="69"/>
      <c r="H32" s="68"/>
      <c r="I32" s="68"/>
      <c r="J32" s="177">
        <f>Výpočty!O93</f>
        <v>16</v>
      </c>
      <c r="K32" s="169">
        <f>SUM(J32:J33)</f>
        <v>32</v>
      </c>
      <c r="L32" s="119"/>
      <c r="M32" s="68" t="s">
        <v>51</v>
      </c>
      <c r="N32" s="69"/>
      <c r="O32" s="120"/>
      <c r="P32" s="120"/>
      <c r="Q32" s="178">
        <f>Výpočty!AA93</f>
        <v>16</v>
      </c>
      <c r="R32" s="169">
        <f>SUM(Q32:Q33)</f>
        <v>32</v>
      </c>
      <c r="S32" s="170">
        <f>IF(D32="V",100,SUM(K32,R32))</f>
        <v>64</v>
      </c>
      <c r="T32" s="171">
        <f>SUM(I32:I33,P32:P33)</f>
        <v>0</v>
      </c>
      <c r="U32" s="172">
        <f>Výpočty!G93</f>
        <v>9</v>
      </c>
      <c r="V32" s="138">
        <f>Výpočty!P93</f>
        <v>0</v>
      </c>
      <c r="W32" s="138">
        <f>Výpočty!AB93</f>
        <v>0</v>
      </c>
    </row>
    <row r="33" spans="2:23" ht="12.75" customHeight="1">
      <c r="B33" s="174"/>
      <c r="C33" s="175"/>
      <c r="D33" s="176"/>
      <c r="E33" s="75"/>
      <c r="F33" s="62" t="s">
        <v>14</v>
      </c>
      <c r="G33" s="61">
        <f>IF(G32&gt;8,G32-8,G32+8)</f>
        <v>8</v>
      </c>
      <c r="H33" s="62"/>
      <c r="I33" s="62"/>
      <c r="J33" s="173">
        <f>Výpočty!U93</f>
        <v>16</v>
      </c>
      <c r="K33" s="169"/>
      <c r="L33" s="113"/>
      <c r="M33" s="62" t="s">
        <v>14</v>
      </c>
      <c r="N33" s="61">
        <f>IF(N32&gt;8,N32-8,N32+8)</f>
        <v>8</v>
      </c>
      <c r="O33" s="114"/>
      <c r="P33" s="114"/>
      <c r="Q33" s="179">
        <f>Výpočty!AG93</f>
        <v>16</v>
      </c>
      <c r="R33" s="169"/>
      <c r="S33" s="170"/>
      <c r="T33" s="171"/>
      <c r="U33" s="172"/>
      <c r="V33" s="138">
        <f>Výpočty!V93</f>
        <v>0</v>
      </c>
      <c r="W33" s="138">
        <f>Výpočty!AH93</f>
        <v>0</v>
      </c>
    </row>
    <row r="34" spans="2:23" ht="12.75" customHeight="1">
      <c r="B34" s="174" t="s">
        <v>124</v>
      </c>
      <c r="C34" s="175">
        <f>'1.kolo'!C34:C35</f>
        <v>0</v>
      </c>
      <c r="D34" s="176"/>
      <c r="E34" s="124"/>
      <c r="F34" s="68" t="s">
        <v>51</v>
      </c>
      <c r="G34" s="69"/>
      <c r="H34" s="68"/>
      <c r="I34" s="68"/>
      <c r="J34" s="177">
        <f>Výpočty!O95</f>
        <v>16</v>
      </c>
      <c r="K34" s="169">
        <f>SUM(J34:J35)</f>
        <v>32</v>
      </c>
      <c r="L34" s="119"/>
      <c r="M34" s="68" t="s">
        <v>51</v>
      </c>
      <c r="N34" s="69"/>
      <c r="O34" s="120"/>
      <c r="P34" s="120"/>
      <c r="Q34" s="178">
        <f>Výpočty!AA95</f>
        <v>16</v>
      </c>
      <c r="R34" s="169">
        <f>SUM(Q34:Q35)</f>
        <v>32</v>
      </c>
      <c r="S34" s="170">
        <f>IF(D34="V",100,SUM(K34,R34))</f>
        <v>64</v>
      </c>
      <c r="T34" s="171">
        <f>SUM(I34:I35,P34:P35)</f>
        <v>0</v>
      </c>
      <c r="U34" s="172">
        <f>Výpočty!G95</f>
        <v>9</v>
      </c>
      <c r="V34" s="138">
        <f>Výpočty!P95</f>
        <v>0</v>
      </c>
      <c r="W34" s="138">
        <f>Výpočty!AB95</f>
        <v>0</v>
      </c>
    </row>
    <row r="35" spans="2:23" ht="12.75" customHeight="1">
      <c r="B35" s="174"/>
      <c r="C35" s="175"/>
      <c r="D35" s="176"/>
      <c r="E35" s="75"/>
      <c r="F35" s="62" t="s">
        <v>14</v>
      </c>
      <c r="G35" s="61">
        <f>IF(G34&gt;8,G34-8,G34+8)</f>
        <v>8</v>
      </c>
      <c r="H35" s="62"/>
      <c r="I35" s="62"/>
      <c r="J35" s="173">
        <f>Výpočty!U95</f>
        <v>16</v>
      </c>
      <c r="K35" s="169"/>
      <c r="L35" s="113"/>
      <c r="M35" s="62" t="s">
        <v>14</v>
      </c>
      <c r="N35" s="61">
        <f>IF(N34&gt;8,N34-8,N34+8)</f>
        <v>8</v>
      </c>
      <c r="O35" s="114"/>
      <c r="P35" s="114"/>
      <c r="Q35" s="179">
        <f>Výpočty!AG95</f>
        <v>16</v>
      </c>
      <c r="R35" s="169"/>
      <c r="S35" s="170"/>
      <c r="T35" s="171"/>
      <c r="U35" s="172"/>
      <c r="V35" s="138">
        <f>Výpočty!V95</f>
        <v>0</v>
      </c>
      <c r="W35" s="138">
        <f>Výpočty!AH95</f>
        <v>0</v>
      </c>
    </row>
    <row r="36" spans="2:23" ht="12.75" customHeight="1">
      <c r="B36" s="180" t="s">
        <v>128</v>
      </c>
      <c r="C36" s="181">
        <f>'1.kolo'!C36:C37</f>
        <v>0</v>
      </c>
      <c r="D36" s="182"/>
      <c r="E36" s="124"/>
      <c r="F36" s="68" t="s">
        <v>51</v>
      </c>
      <c r="G36" s="69"/>
      <c r="H36" s="68"/>
      <c r="I36" s="68"/>
      <c r="J36" s="177">
        <f>Výpočty!O97</f>
        <v>16</v>
      </c>
      <c r="K36" s="169">
        <f>SUM(J36:J37)</f>
        <v>32</v>
      </c>
      <c r="L36" s="119"/>
      <c r="M36" s="68" t="s">
        <v>51</v>
      </c>
      <c r="N36" s="69"/>
      <c r="O36" s="120"/>
      <c r="P36" s="120"/>
      <c r="Q36" s="178">
        <f>Výpočty!AA97</f>
        <v>16</v>
      </c>
      <c r="R36" s="169">
        <f>SUM(Q36:Q37)</f>
        <v>32</v>
      </c>
      <c r="S36" s="183">
        <f>IF(D36="V",100,SUM(K36,R36))</f>
        <v>64</v>
      </c>
      <c r="T36" s="184">
        <f>SUM(I36:I37,P36:P37)</f>
        <v>0</v>
      </c>
      <c r="U36" s="185">
        <f>Výpočty!G97</f>
        <v>9</v>
      </c>
      <c r="V36" s="138">
        <f>Výpočty!P97</f>
        <v>0</v>
      </c>
      <c r="W36" s="138">
        <f>Výpočty!AB97</f>
        <v>0</v>
      </c>
    </row>
    <row r="37" spans="2:23" ht="12.75" customHeight="1">
      <c r="B37" s="180"/>
      <c r="C37" s="181"/>
      <c r="D37" s="182"/>
      <c r="E37" s="128"/>
      <c r="F37" s="83" t="s">
        <v>14</v>
      </c>
      <c r="G37" s="84">
        <f>IF(G36&gt;8,G36-8,G36+8)</f>
        <v>8</v>
      </c>
      <c r="H37" s="83"/>
      <c r="I37" s="83"/>
      <c r="J37" s="186">
        <f>Výpočty!U97</f>
        <v>16</v>
      </c>
      <c r="K37" s="169"/>
      <c r="L37" s="130"/>
      <c r="M37" s="83" t="s">
        <v>14</v>
      </c>
      <c r="N37" s="84">
        <f>IF(N36&gt;8,N36-8,N36+8)</f>
        <v>8</v>
      </c>
      <c r="O37" s="131"/>
      <c r="P37" s="131"/>
      <c r="Q37" s="187">
        <f>Výpočty!AG97</f>
        <v>16</v>
      </c>
      <c r="R37" s="169"/>
      <c r="S37" s="183"/>
      <c r="T37" s="184"/>
      <c r="U37" s="185"/>
      <c r="V37" s="138">
        <f>Výpočty!V97</f>
        <v>0</v>
      </c>
      <c r="W37" s="138">
        <f>Výpočty!AH97</f>
        <v>0</v>
      </c>
    </row>
    <row r="38" spans="2:21" ht="12.75" customHeight="1">
      <c r="B38" s="140"/>
      <c r="C38" s="141"/>
      <c r="D38" s="141"/>
      <c r="E38" s="141"/>
      <c r="F38" s="140"/>
      <c r="G38" s="188"/>
      <c r="H38" s="140"/>
      <c r="I38" s="140"/>
      <c r="J38" s="142"/>
      <c r="K38" s="189"/>
      <c r="L38" s="141"/>
      <c r="M38" s="140"/>
      <c r="N38" s="141"/>
      <c r="O38" s="140"/>
      <c r="P38" s="140"/>
      <c r="Q38" s="142"/>
      <c r="R38" s="189"/>
      <c r="S38" s="190"/>
      <c r="T38" s="190"/>
      <c r="U38" s="140"/>
    </row>
    <row r="39" spans="2:7" ht="12.75" customHeight="1" hidden="1">
      <c r="B39" s="191"/>
      <c r="G39" s="192"/>
    </row>
  </sheetData>
  <sheetProtection sheet="1" objects="1" scenarios="1"/>
  <mergeCells count="141">
    <mergeCell ref="B2:N2"/>
    <mergeCell ref="O2:P2"/>
    <mergeCell ref="Q2:U2"/>
    <mergeCell ref="B3:C3"/>
    <mergeCell ref="F3:I3"/>
    <mergeCell ref="J3:M3"/>
    <mergeCell ref="N3:P3"/>
    <mergeCell ref="Q3:U3"/>
    <mergeCell ref="B4:D4"/>
    <mergeCell ref="E4:K4"/>
    <mergeCell ref="L4:R4"/>
    <mergeCell ref="S4:U4"/>
    <mergeCell ref="B5:C5"/>
    <mergeCell ref="B6:B7"/>
    <mergeCell ref="C6:C7"/>
    <mergeCell ref="D6:D7"/>
    <mergeCell ref="K6:K7"/>
    <mergeCell ref="R6:R7"/>
    <mergeCell ref="S6:S7"/>
    <mergeCell ref="T6:T7"/>
    <mergeCell ref="U6:U7"/>
    <mergeCell ref="B8:B9"/>
    <mergeCell ref="C8:C9"/>
    <mergeCell ref="D8:D9"/>
    <mergeCell ref="K8:K9"/>
    <mergeCell ref="R8:R9"/>
    <mergeCell ref="S8:S9"/>
    <mergeCell ref="T8:T9"/>
    <mergeCell ref="U8:U9"/>
    <mergeCell ref="B10:B11"/>
    <mergeCell ref="C10:C11"/>
    <mergeCell ref="D10:D11"/>
    <mergeCell ref="K10:K11"/>
    <mergeCell ref="R10:R11"/>
    <mergeCell ref="S10:S11"/>
    <mergeCell ref="T10:T11"/>
    <mergeCell ref="U10:U11"/>
    <mergeCell ref="B12:B13"/>
    <mergeCell ref="C12:C13"/>
    <mergeCell ref="D12:D13"/>
    <mergeCell ref="K12:K13"/>
    <mergeCell ref="R12:R13"/>
    <mergeCell ref="S12:S13"/>
    <mergeCell ref="T12:T13"/>
    <mergeCell ref="U12:U13"/>
    <mergeCell ref="B14:B15"/>
    <mergeCell ref="C14:C15"/>
    <mergeCell ref="D14:D15"/>
    <mergeCell ref="K14:K15"/>
    <mergeCell ref="R14:R15"/>
    <mergeCell ref="S14:S15"/>
    <mergeCell ref="T14:T15"/>
    <mergeCell ref="U14:U15"/>
    <mergeCell ref="B16:B17"/>
    <mergeCell ref="C16:C17"/>
    <mergeCell ref="D16:D17"/>
    <mergeCell ref="K16:K17"/>
    <mergeCell ref="R16:R17"/>
    <mergeCell ref="S16:S17"/>
    <mergeCell ref="T16:T17"/>
    <mergeCell ref="U16:U17"/>
    <mergeCell ref="B18:B19"/>
    <mergeCell ref="C18:C19"/>
    <mergeCell ref="D18:D19"/>
    <mergeCell ref="K18:K19"/>
    <mergeCell ref="R18:R19"/>
    <mergeCell ref="S18:S19"/>
    <mergeCell ref="T18:T19"/>
    <mergeCell ref="U18:U19"/>
    <mergeCell ref="B20:B21"/>
    <mergeCell ref="C20:C21"/>
    <mergeCell ref="D20:D21"/>
    <mergeCell ref="K20:K21"/>
    <mergeCell ref="R20:R21"/>
    <mergeCell ref="S20:S21"/>
    <mergeCell ref="T20:T21"/>
    <mergeCell ref="U20:U21"/>
    <mergeCell ref="B22:B23"/>
    <mergeCell ref="C22:C23"/>
    <mergeCell ref="D22:D23"/>
    <mergeCell ref="K22:K23"/>
    <mergeCell ref="R22:R23"/>
    <mergeCell ref="S22:S23"/>
    <mergeCell ref="T22:T23"/>
    <mergeCell ref="U22:U23"/>
    <mergeCell ref="B24:B25"/>
    <mergeCell ref="C24:C25"/>
    <mergeCell ref="D24:D25"/>
    <mergeCell ref="K24:K25"/>
    <mergeCell ref="R24:R25"/>
    <mergeCell ref="S24:S25"/>
    <mergeCell ref="T24:T25"/>
    <mergeCell ref="U24:U25"/>
    <mergeCell ref="B26:B27"/>
    <mergeCell ref="C26:C27"/>
    <mergeCell ref="D26:D27"/>
    <mergeCell ref="K26:K27"/>
    <mergeCell ref="R26:R27"/>
    <mergeCell ref="S26:S27"/>
    <mergeCell ref="T26:T27"/>
    <mergeCell ref="U26:U27"/>
    <mergeCell ref="B28:B29"/>
    <mergeCell ref="C28:C29"/>
    <mergeCell ref="D28:D29"/>
    <mergeCell ref="K28:K29"/>
    <mergeCell ref="R28:R29"/>
    <mergeCell ref="S28:S29"/>
    <mergeCell ref="T28:T29"/>
    <mergeCell ref="U28:U29"/>
    <mergeCell ref="B30:B31"/>
    <mergeCell ref="C30:C31"/>
    <mergeCell ref="D30:D31"/>
    <mergeCell ref="K30:K31"/>
    <mergeCell ref="R30:R31"/>
    <mergeCell ref="S30:S31"/>
    <mergeCell ref="T30:T31"/>
    <mergeCell ref="U30:U31"/>
    <mergeCell ref="B32:B33"/>
    <mergeCell ref="C32:C33"/>
    <mergeCell ref="D32:D33"/>
    <mergeCell ref="K32:K33"/>
    <mergeCell ref="R32:R33"/>
    <mergeCell ref="S32:S33"/>
    <mergeCell ref="T32:T33"/>
    <mergeCell ref="U32:U33"/>
    <mergeCell ref="B34:B35"/>
    <mergeCell ref="C34:C35"/>
    <mergeCell ref="D34:D35"/>
    <mergeCell ref="K34:K35"/>
    <mergeCell ref="R34:R35"/>
    <mergeCell ref="S34:S35"/>
    <mergeCell ref="T34:T35"/>
    <mergeCell ref="U34:U35"/>
    <mergeCell ref="B36:B37"/>
    <mergeCell ref="C36:C37"/>
    <mergeCell ref="D36:D37"/>
    <mergeCell ref="K36:K37"/>
    <mergeCell ref="R36:R37"/>
    <mergeCell ref="S36:S37"/>
    <mergeCell ref="T36:T37"/>
    <mergeCell ref="U36:U37"/>
  </mergeCells>
  <conditionalFormatting sqref="U6:U37">
    <cfRule type="cellIs" priority="1" dxfId="0" operator="lessThan" stopIfTrue="1">
      <formula>4</formula>
    </cfRule>
  </conditionalFormatting>
  <conditionalFormatting sqref="J6:J37">
    <cfRule type="cellIs" priority="2" dxfId="0" operator="equal" stopIfTrue="1">
      <formula>V6</formula>
    </cfRule>
  </conditionalFormatting>
  <conditionalFormatting sqref="Q6:Q37">
    <cfRule type="cellIs" priority="3" dxfId="0" operator="equal" stopIfTrue="1">
      <formula>W6</formula>
    </cfRule>
  </conditionalFormatting>
  <conditionalFormatting sqref="D6:D37">
    <cfRule type="cellIs" priority="4" dxfId="1" operator="notEqual" stopIfTrue="1">
      <formula>""</formula>
    </cfRule>
  </conditionalFormatting>
  <conditionalFormatting sqref="F7 F9 F11 F13 F15 F17 F19 F21 F23 F25 F27 F29 F31 F33 F35 F37 M7 M9 M11 M13 M15 M17 M19 M21 M23 M25 M27 M29 M31 M33 M35 M37">
    <cfRule type="cellIs" priority="5" dxfId="0" operator="notEqual" stopIfTrue="1">
      <formula>"O"</formula>
    </cfRule>
  </conditionalFormatting>
  <conditionalFormatting sqref="F6 F8 F10 F12 F14 F16 F18 F20 F22 F24 F26 F28 F30 F32 F34 F36 M6 M8 M10 M12 M14 M16 M18 M20 M22 M24 M26 M28 M30 M32 M34 M36">
    <cfRule type="cellIs" priority="6" dxfId="0" operator="notEqual" stopIfTrue="1">
      <formula>"R"</formula>
    </cfRule>
  </conditionalFormatting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8"/>
  <sheetViews>
    <sheetView showGridLines="0" workbookViewId="0" topLeftCell="A1">
      <selection activeCell="A1" sqref="A1"/>
    </sheetView>
  </sheetViews>
  <sheetFormatPr defaultColWidth="1.1484375" defaultRowHeight="12.75" zeroHeight="1"/>
  <cols>
    <col min="1" max="1" width="2.8515625" style="1" customWidth="1"/>
    <col min="2" max="2" width="3.8515625" style="0" customWidth="1"/>
    <col min="3" max="3" width="23.57421875" style="0" customWidth="1"/>
    <col min="4" max="4" width="4.7109375" style="0" customWidth="1"/>
    <col min="5" max="5" width="11.7109375" style="0" customWidth="1"/>
    <col min="6" max="6" width="5.7109375" style="0" customWidth="1"/>
    <col min="7" max="8" width="4.7109375" style="0" customWidth="1"/>
    <col min="9" max="9" width="6.7109375" style="0" customWidth="1"/>
    <col min="10" max="10" width="5.7109375" style="0" customWidth="1"/>
    <col min="11" max="12" width="4.7109375" style="0" customWidth="1"/>
    <col min="13" max="13" width="6.7109375" style="0" customWidth="1"/>
    <col min="14" max="14" width="5.7109375" style="0" customWidth="1"/>
    <col min="15" max="16" width="4.7109375" style="0" customWidth="1"/>
    <col min="17" max="17" width="12.28125" style="0" customWidth="1"/>
    <col min="18" max="18" width="8.8515625" style="0" customWidth="1"/>
    <col min="19" max="19" width="9.00390625" style="0" customWidth="1"/>
    <col min="20" max="22" width="2.8515625" style="0" customWidth="1"/>
    <col min="23" max="23" width="30.421875" style="0" customWidth="1"/>
    <col min="24" max="24" width="2.8515625" style="0" customWidth="1"/>
    <col min="25" max="25" width="0" style="1" hidden="1" customWidth="1"/>
    <col min="26" max="16384" width="0" style="0" hidden="1" customWidth="1"/>
  </cols>
  <sheetData>
    <row r="1" spans="2:19" s="1" customFormat="1" ht="12.75" customHeight="1">
      <c r="B1" s="193"/>
      <c r="C1" s="194"/>
      <c r="D1" s="195"/>
      <c r="E1" s="195"/>
      <c r="F1" s="195"/>
      <c r="G1" s="195"/>
      <c r="H1" s="196"/>
      <c r="I1" s="197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2:24" ht="30" customHeight="1">
      <c r="B2" s="199" t="str">
        <f>CONCATENATE('1.kolo'!F2," Liga sk. ",'1.kolo'!N2," : 1.+2.+3. Kolo")</f>
        <v>II. Liga sk. B : 1.+2.+3. Kolo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"/>
      <c r="U2" s="1"/>
      <c r="V2" s="1"/>
      <c r="W2" s="1"/>
      <c r="X2" s="1"/>
    </row>
    <row r="3" spans="2:24" ht="12.75" customHeight="1">
      <c r="B3" s="200"/>
      <c r="C3" s="201"/>
      <c r="D3" s="200"/>
      <c r="E3" s="200"/>
      <c r="F3" s="202"/>
      <c r="G3" s="202"/>
      <c r="H3" s="200"/>
      <c r="I3" s="200"/>
      <c r="J3" s="202"/>
      <c r="K3" s="202"/>
      <c r="L3" s="202"/>
      <c r="M3" s="202"/>
      <c r="N3" s="202"/>
      <c r="O3" s="202"/>
      <c r="P3" s="202"/>
      <c r="Q3" s="200"/>
      <c r="R3" s="200"/>
      <c r="S3" s="200"/>
      <c r="T3" s="1"/>
      <c r="U3" s="1"/>
      <c r="V3" s="1"/>
      <c r="W3" s="1"/>
      <c r="X3" s="1"/>
    </row>
    <row r="4" spans="1:25" s="207" customFormat="1" ht="15.75" customHeight="1">
      <c r="A4" s="203"/>
      <c r="B4" s="204"/>
      <c r="C4" s="204"/>
      <c r="D4" s="205" t="s">
        <v>134</v>
      </c>
      <c r="E4" s="205"/>
      <c r="F4" s="205"/>
      <c r="G4" s="205"/>
      <c r="H4" s="205" t="s">
        <v>135</v>
      </c>
      <c r="I4" s="205"/>
      <c r="J4" s="205"/>
      <c r="K4" s="205"/>
      <c r="L4" s="205" t="s">
        <v>136</v>
      </c>
      <c r="M4" s="205"/>
      <c r="N4" s="205"/>
      <c r="O4" s="205"/>
      <c r="P4" s="206" t="s">
        <v>137</v>
      </c>
      <c r="Q4" s="206"/>
      <c r="R4" s="206"/>
      <c r="S4" s="206"/>
      <c r="T4" s="203"/>
      <c r="U4" s="203"/>
      <c r="V4" s="203"/>
      <c r="W4" s="203"/>
      <c r="X4" s="203"/>
      <c r="Y4" s="203"/>
    </row>
    <row r="5" spans="2:24" ht="69.75" customHeight="1">
      <c r="B5" s="208"/>
      <c r="C5" s="209" t="s">
        <v>34</v>
      </c>
      <c r="D5" s="210" t="s">
        <v>39</v>
      </c>
      <c r="E5" s="211" t="s">
        <v>138</v>
      </c>
      <c r="F5" s="211" t="s">
        <v>139</v>
      </c>
      <c r="G5" s="212" t="s">
        <v>140</v>
      </c>
      <c r="H5" s="210" t="s">
        <v>39</v>
      </c>
      <c r="I5" s="211" t="s">
        <v>138</v>
      </c>
      <c r="J5" s="211" t="s">
        <v>139</v>
      </c>
      <c r="K5" s="213" t="s">
        <v>140</v>
      </c>
      <c r="L5" s="210" t="s">
        <v>39</v>
      </c>
      <c r="M5" s="211" t="s">
        <v>138</v>
      </c>
      <c r="N5" s="211" t="s">
        <v>139</v>
      </c>
      <c r="O5" s="214" t="s">
        <v>140</v>
      </c>
      <c r="P5" s="210" t="s">
        <v>39</v>
      </c>
      <c r="Q5" s="215" t="s">
        <v>141</v>
      </c>
      <c r="R5" s="215" t="s">
        <v>142</v>
      </c>
      <c r="S5" s="216" t="s">
        <v>143</v>
      </c>
      <c r="T5" s="1"/>
      <c r="U5" s="1"/>
      <c r="V5" s="1"/>
      <c r="W5" s="1"/>
      <c r="X5" s="1"/>
    </row>
    <row r="6" spans="2:24" ht="12.75" customHeight="1">
      <c r="B6" s="217" t="s">
        <v>48</v>
      </c>
      <c r="C6" s="218">
        <f>'1.kolo'!C6</f>
        <v>0</v>
      </c>
      <c r="D6" s="219">
        <f>INT(SUM('1.kolo'!H6:H7,'1.kolo'!O6:O7))</f>
        <v>29</v>
      </c>
      <c r="E6" s="220">
        <f>'1.kolo'!T6</f>
        <v>7014</v>
      </c>
      <c r="F6" s="221">
        <f>IF('1.kolo'!D6="N",'1.kolo'!S6+5,'1.kolo'!S6)</f>
        <v>35</v>
      </c>
      <c r="G6" s="222">
        <f>'1.kolo'!U6</f>
        <v>9</v>
      </c>
      <c r="H6" s="223">
        <f>INT(SUM('2.kolo'!H6:H7,'2.kolo'!O6:O7))</f>
        <v>0</v>
      </c>
      <c r="I6" s="224">
        <f>'2.kolo'!T6</f>
        <v>0</v>
      </c>
      <c r="J6" s="221">
        <f>IF('2.kolo'!D6="N",'2.kolo'!S6+5,'2.kolo'!S6)</f>
        <v>64</v>
      </c>
      <c r="K6" s="225">
        <f>'2.kolo'!U6</f>
        <v>9</v>
      </c>
      <c r="L6" s="219">
        <f>INT(SUM('3.kolo'!H6:H7,'3.kolo'!O6,'3.kolo'!O7))</f>
        <v>0</v>
      </c>
      <c r="M6" s="224">
        <f>'3.kolo'!T6</f>
        <v>0</v>
      </c>
      <c r="N6" s="221">
        <f>IF('3.kolo'!D6="N",'3.kolo'!S6+5,'3.kolo'!S6)</f>
        <v>64</v>
      </c>
      <c r="O6" s="226">
        <f>'3.kolo'!U6</f>
        <v>9</v>
      </c>
      <c r="P6" s="227">
        <f>SUM(D6,H6,L6)</f>
        <v>29</v>
      </c>
      <c r="Q6" s="228">
        <f>E6+I6+M6</f>
        <v>7014</v>
      </c>
      <c r="R6" s="229">
        <f>F6+J6+N6</f>
        <v>163</v>
      </c>
      <c r="S6" s="230">
        <f>Výpočty!AN2</f>
        <v>9</v>
      </c>
      <c r="T6" s="1"/>
      <c r="U6" s="231"/>
      <c r="V6" s="1"/>
      <c r="W6" s="1" t="s">
        <v>144</v>
      </c>
      <c r="X6" s="1"/>
    </row>
    <row r="7" spans="2:24" ht="12.75" customHeight="1">
      <c r="B7" s="217"/>
      <c r="C7" s="218"/>
      <c r="D7" s="219"/>
      <c r="E7" s="220"/>
      <c r="F7" s="220"/>
      <c r="G7" s="222"/>
      <c r="H7" s="223"/>
      <c r="I7" s="224"/>
      <c r="J7" s="221"/>
      <c r="K7" s="225"/>
      <c r="L7" s="219"/>
      <c r="M7" s="224"/>
      <c r="N7" s="224"/>
      <c r="O7" s="226"/>
      <c r="P7" s="227"/>
      <c r="Q7" s="228"/>
      <c r="R7" s="229"/>
      <c r="S7" s="230"/>
      <c r="T7" s="1"/>
      <c r="U7" s="232"/>
      <c r="V7" s="1"/>
      <c r="W7" s="1" t="s">
        <v>145</v>
      </c>
      <c r="X7" s="1"/>
    </row>
    <row r="8" spans="2:24" ht="12.75" customHeight="1">
      <c r="B8" s="233" t="s">
        <v>55</v>
      </c>
      <c r="C8" s="218">
        <f>'1.kolo'!C8</f>
        <v>0</v>
      </c>
      <c r="D8" s="219">
        <f>INT(SUM('1.kolo'!H8:H9,'1.kolo'!O8:O9))</f>
        <v>24</v>
      </c>
      <c r="E8" s="220">
        <f>'1.kolo'!T8</f>
        <v>5377</v>
      </c>
      <c r="F8" s="221">
        <f>IF('1.kolo'!D8="N",'1.kolo'!S8+5,'1.kolo'!S8)</f>
        <v>30</v>
      </c>
      <c r="G8" s="234">
        <f>'1.kolo'!U8</f>
        <v>4</v>
      </c>
      <c r="H8" s="223">
        <f>INT(SUM('2.kolo'!H8:H9,'2.kolo'!O8:O9))</f>
        <v>0</v>
      </c>
      <c r="I8" s="224">
        <f>'2.kolo'!T8</f>
        <v>0</v>
      </c>
      <c r="J8" s="221">
        <f>IF('2.kolo'!D8="N",'2.kolo'!S8+5,'2.kolo'!S8)</f>
        <v>64</v>
      </c>
      <c r="K8" s="225">
        <f>'2.kolo'!U8</f>
        <v>9</v>
      </c>
      <c r="L8" s="219">
        <f>INT(SUM('3.kolo'!H8:H9,'3.kolo'!O8,'3.kolo'!O9))</f>
        <v>0</v>
      </c>
      <c r="M8" s="224">
        <f>'3.kolo'!T8</f>
        <v>0</v>
      </c>
      <c r="N8" s="221">
        <f>IF('3.kolo'!D8="N",'3.kolo'!S8+5,'3.kolo'!S8)</f>
        <v>64</v>
      </c>
      <c r="O8" s="226">
        <f>'3.kolo'!U8</f>
        <v>9</v>
      </c>
      <c r="P8" s="227">
        <f>SUM(D8,H8,L8)</f>
        <v>24</v>
      </c>
      <c r="Q8" s="228">
        <f>E8+I8+M8</f>
        <v>5377</v>
      </c>
      <c r="R8" s="229">
        <f>F8+J8+N8</f>
        <v>158</v>
      </c>
      <c r="S8" s="230">
        <f>Výpočty!AN4</f>
        <v>4</v>
      </c>
      <c r="T8" s="1"/>
      <c r="U8" s="1"/>
      <c r="V8" s="1"/>
      <c r="W8" s="1"/>
      <c r="X8" s="1"/>
    </row>
    <row r="9" spans="2:24" ht="12.75" customHeight="1">
      <c r="B9" s="233"/>
      <c r="C9" s="218"/>
      <c r="D9" s="219"/>
      <c r="E9" s="220"/>
      <c r="F9" s="220"/>
      <c r="G9" s="234"/>
      <c r="H9" s="223"/>
      <c r="I9" s="224"/>
      <c r="J9" s="221"/>
      <c r="K9" s="225"/>
      <c r="L9" s="219"/>
      <c r="M9" s="224"/>
      <c r="N9" s="224"/>
      <c r="O9" s="226"/>
      <c r="P9" s="227"/>
      <c r="Q9" s="228"/>
      <c r="R9" s="229"/>
      <c r="S9" s="230"/>
      <c r="T9" s="1"/>
      <c r="U9" s="1"/>
      <c r="V9" s="1"/>
      <c r="W9" s="1"/>
      <c r="X9" s="1"/>
    </row>
    <row r="10" spans="2:24" ht="12.75" customHeight="1">
      <c r="B10" s="233" t="s">
        <v>63</v>
      </c>
      <c r="C10" s="218">
        <f>'1.kolo'!C10</f>
        <v>0</v>
      </c>
      <c r="D10" s="219">
        <f>INT(SUM('1.kolo'!H10:H11,'1.kolo'!O10:O11))</f>
        <v>26</v>
      </c>
      <c r="E10" s="220">
        <f>'1.kolo'!T10</f>
        <v>5614</v>
      </c>
      <c r="F10" s="221">
        <f>IF('1.kolo'!D10="N",'1.kolo'!S10+5,'1.kolo'!S10)</f>
        <v>33</v>
      </c>
      <c r="G10" s="234">
        <f>'1.kolo'!U10</f>
        <v>7</v>
      </c>
      <c r="H10" s="223">
        <f>INT(SUM('2.kolo'!H10:H11,'2.kolo'!O10:O11))</f>
        <v>0</v>
      </c>
      <c r="I10" s="224">
        <f>'2.kolo'!T10</f>
        <v>0</v>
      </c>
      <c r="J10" s="221">
        <f>IF('2.kolo'!D10="N",'2.kolo'!S10+5,'2.kolo'!S10)</f>
        <v>64</v>
      </c>
      <c r="K10" s="225">
        <f>'2.kolo'!U10</f>
        <v>9</v>
      </c>
      <c r="L10" s="219">
        <f>INT(SUM('3.kolo'!H10:H11,'3.kolo'!O10,'3.kolo'!O11))</f>
        <v>0</v>
      </c>
      <c r="M10" s="224">
        <f>'3.kolo'!T10</f>
        <v>0</v>
      </c>
      <c r="N10" s="221">
        <f>IF('3.kolo'!D10="N",'3.kolo'!S10+5,'3.kolo'!S10)</f>
        <v>64</v>
      </c>
      <c r="O10" s="226">
        <f>'3.kolo'!U10</f>
        <v>9</v>
      </c>
      <c r="P10" s="227">
        <f>SUM(D10,H10,L10)</f>
        <v>26</v>
      </c>
      <c r="Q10" s="228">
        <f>E10+I10+M10</f>
        <v>5614</v>
      </c>
      <c r="R10" s="229">
        <f>F10+J10+N10</f>
        <v>161</v>
      </c>
      <c r="S10" s="230">
        <f>Výpočty!AN6</f>
        <v>7</v>
      </c>
      <c r="T10" s="1"/>
      <c r="U10" s="1"/>
      <c r="V10" s="1"/>
      <c r="W10" s="1"/>
      <c r="X10" s="1"/>
    </row>
    <row r="11" spans="2:24" ht="12.75" customHeight="1">
      <c r="B11" s="233"/>
      <c r="C11" s="218"/>
      <c r="D11" s="219"/>
      <c r="E11" s="220"/>
      <c r="F11" s="220"/>
      <c r="G11" s="234"/>
      <c r="H11" s="223"/>
      <c r="I11" s="224"/>
      <c r="J11" s="221"/>
      <c r="K11" s="225"/>
      <c r="L11" s="219"/>
      <c r="M11" s="224"/>
      <c r="N11" s="224"/>
      <c r="O11" s="226"/>
      <c r="P11" s="227"/>
      <c r="Q11" s="228"/>
      <c r="R11" s="229"/>
      <c r="S11" s="230"/>
      <c r="T11" s="1"/>
      <c r="U11" s="235" t="s">
        <v>146</v>
      </c>
      <c r="V11" s="235"/>
      <c r="W11" s="235"/>
      <c r="X11" s="203"/>
    </row>
    <row r="12" spans="2:24" ht="12.75" customHeight="1">
      <c r="B12" s="233" t="s">
        <v>71</v>
      </c>
      <c r="C12" s="218">
        <f>'1.kolo'!C12</f>
        <v>0</v>
      </c>
      <c r="D12" s="219">
        <f>INT(SUM('1.kolo'!H12:H13,'1.kolo'!O12:O13))</f>
        <v>44</v>
      </c>
      <c r="E12" s="220">
        <f>'1.kolo'!T12</f>
        <v>9576</v>
      </c>
      <c r="F12" s="221">
        <f>IF('1.kolo'!D12="N",'1.kolo'!S12+5,'1.kolo'!S12)</f>
        <v>19</v>
      </c>
      <c r="G12" s="234">
        <f>'1.kolo'!U12</f>
        <v>1</v>
      </c>
      <c r="H12" s="223">
        <f>INT(SUM('2.kolo'!H12:H13,'2.kolo'!O12:O13))</f>
        <v>0</v>
      </c>
      <c r="I12" s="224">
        <f>'2.kolo'!T12</f>
        <v>0</v>
      </c>
      <c r="J12" s="221">
        <f>IF('2.kolo'!D12="N",'2.kolo'!S12+5,'2.kolo'!S12)</f>
        <v>64</v>
      </c>
      <c r="K12" s="225">
        <f>'2.kolo'!U12</f>
        <v>9</v>
      </c>
      <c r="L12" s="219">
        <f>INT(SUM('3.kolo'!H12:H13,'3.kolo'!O12,'3.kolo'!O13))</f>
        <v>0</v>
      </c>
      <c r="M12" s="224">
        <f>'3.kolo'!T12</f>
        <v>0</v>
      </c>
      <c r="N12" s="221">
        <f>IF('3.kolo'!D12="N",'3.kolo'!S12+5,'3.kolo'!S12)</f>
        <v>64</v>
      </c>
      <c r="O12" s="226">
        <f>'3.kolo'!U12</f>
        <v>9</v>
      </c>
      <c r="P12" s="227">
        <f>SUM(D12,H12,L12)</f>
        <v>44</v>
      </c>
      <c r="Q12" s="228">
        <f>E12+I12+M12</f>
        <v>9576</v>
      </c>
      <c r="R12" s="229">
        <f>F12+J12+N12</f>
        <v>147</v>
      </c>
      <c r="S12" s="230">
        <f>Výpočty!AN8</f>
        <v>1</v>
      </c>
      <c r="T12" s="1"/>
      <c r="U12" s="236">
        <v>6</v>
      </c>
      <c r="V12" s="236"/>
      <c r="W12" s="236"/>
      <c r="X12" s="237"/>
    </row>
    <row r="13" spans="2:24" ht="12.75" customHeight="1">
      <c r="B13" s="233"/>
      <c r="C13" s="218"/>
      <c r="D13" s="219"/>
      <c r="E13" s="220"/>
      <c r="F13" s="220"/>
      <c r="G13" s="234"/>
      <c r="H13" s="223"/>
      <c r="I13" s="224"/>
      <c r="J13" s="221"/>
      <c r="K13" s="225"/>
      <c r="L13" s="219"/>
      <c r="M13" s="224"/>
      <c r="N13" s="224"/>
      <c r="O13" s="226"/>
      <c r="P13" s="227"/>
      <c r="Q13" s="228"/>
      <c r="R13" s="229"/>
      <c r="S13" s="230"/>
      <c r="T13" s="1"/>
      <c r="U13" s="236"/>
      <c r="V13" s="236"/>
      <c r="W13" s="236"/>
      <c r="X13" s="237"/>
    </row>
    <row r="14" spans="2:24" ht="12.75" customHeight="1">
      <c r="B14" s="233" t="s">
        <v>75</v>
      </c>
      <c r="C14" s="218">
        <f>'1.kolo'!C14</f>
        <v>0</v>
      </c>
      <c r="D14" s="219">
        <f>INT(SUM('1.kolo'!H14:H15,'1.kolo'!O14:O15))</f>
        <v>20</v>
      </c>
      <c r="E14" s="220">
        <f>'1.kolo'!T14</f>
        <v>4478</v>
      </c>
      <c r="F14" s="221">
        <f>IF('1.kolo'!D14="N",'1.kolo'!S14+5,'1.kolo'!S14)</f>
        <v>34</v>
      </c>
      <c r="G14" s="234">
        <f>'1.kolo'!U14</f>
        <v>8</v>
      </c>
      <c r="H14" s="223">
        <f>INT(SUM('2.kolo'!H14:H15,'2.kolo'!O14:O15))</f>
        <v>0</v>
      </c>
      <c r="I14" s="224">
        <f>'2.kolo'!T14</f>
        <v>0</v>
      </c>
      <c r="J14" s="221">
        <f>IF('2.kolo'!D14="N",'2.kolo'!S14+5,'2.kolo'!S14)</f>
        <v>64</v>
      </c>
      <c r="K14" s="225">
        <f>'2.kolo'!U14</f>
        <v>9</v>
      </c>
      <c r="L14" s="219">
        <f>INT(SUM('3.kolo'!H14:H15,'3.kolo'!O14,'3.kolo'!O15))</f>
        <v>0</v>
      </c>
      <c r="M14" s="224">
        <f>'3.kolo'!T14</f>
        <v>0</v>
      </c>
      <c r="N14" s="221">
        <f>IF('3.kolo'!D14="N",'3.kolo'!S14+5,'3.kolo'!S14)</f>
        <v>64</v>
      </c>
      <c r="O14" s="226">
        <f>'3.kolo'!U14</f>
        <v>9</v>
      </c>
      <c r="P14" s="227">
        <f>SUM(D14,H14,L14)</f>
        <v>20</v>
      </c>
      <c r="Q14" s="228">
        <f>E14+I14+M14</f>
        <v>4478</v>
      </c>
      <c r="R14" s="229">
        <f>F14+J14+N14</f>
        <v>162</v>
      </c>
      <c r="S14" s="230">
        <f>Výpočty!AN10</f>
        <v>8</v>
      </c>
      <c r="T14" s="1"/>
      <c r="U14" s="1"/>
      <c r="V14" s="1"/>
      <c r="W14" s="1"/>
      <c r="X14" s="1"/>
    </row>
    <row r="15" spans="2:24" ht="12.75" customHeight="1">
      <c r="B15" s="233"/>
      <c r="C15" s="218"/>
      <c r="D15" s="219"/>
      <c r="E15" s="220"/>
      <c r="F15" s="220"/>
      <c r="G15" s="234"/>
      <c r="H15" s="223"/>
      <c r="I15" s="224"/>
      <c r="J15" s="221"/>
      <c r="K15" s="225"/>
      <c r="L15" s="219"/>
      <c r="M15" s="224"/>
      <c r="N15" s="224"/>
      <c r="O15" s="226"/>
      <c r="P15" s="227"/>
      <c r="Q15" s="228"/>
      <c r="R15" s="229"/>
      <c r="S15" s="230"/>
      <c r="T15" s="1"/>
      <c r="U15" s="1"/>
      <c r="V15" s="1"/>
      <c r="W15" s="1"/>
      <c r="X15" s="1"/>
    </row>
    <row r="16" spans="2:24" ht="12.75" customHeight="1">
      <c r="B16" s="233" t="s">
        <v>82</v>
      </c>
      <c r="C16" s="218">
        <f>'1.kolo'!C16</f>
        <v>0</v>
      </c>
      <c r="D16" s="219">
        <f>INT(SUM('1.kolo'!H16:H17,'1.kolo'!O16:O17))</f>
        <v>9</v>
      </c>
      <c r="E16" s="220">
        <f>'1.kolo'!T16</f>
        <v>2112</v>
      </c>
      <c r="F16" s="221">
        <f>IF('1.kolo'!D16="N",'1.kolo'!S16+5,'1.kolo'!S16)</f>
        <v>41</v>
      </c>
      <c r="G16" s="234">
        <f>'1.kolo'!U16</f>
        <v>14</v>
      </c>
      <c r="H16" s="223">
        <f>INT(SUM('2.kolo'!H16:H17,'2.kolo'!O16:O17))</f>
        <v>0</v>
      </c>
      <c r="I16" s="224">
        <f>'2.kolo'!T16</f>
        <v>0</v>
      </c>
      <c r="J16" s="221">
        <f>IF('2.kolo'!D16="N",'2.kolo'!S16+5,'2.kolo'!S16)</f>
        <v>64</v>
      </c>
      <c r="K16" s="225">
        <f>'2.kolo'!U16</f>
        <v>9</v>
      </c>
      <c r="L16" s="219">
        <f>INT(SUM('3.kolo'!H16:H17,'3.kolo'!O16,'3.kolo'!O17))</f>
        <v>0</v>
      </c>
      <c r="M16" s="224">
        <f>'3.kolo'!T16</f>
        <v>0</v>
      </c>
      <c r="N16" s="221">
        <f>IF('3.kolo'!D16="N",'3.kolo'!S16+5,'3.kolo'!S16)</f>
        <v>64</v>
      </c>
      <c r="O16" s="226">
        <f>'3.kolo'!U16</f>
        <v>9</v>
      </c>
      <c r="P16" s="227">
        <f>SUM(D16,H16,L16)</f>
        <v>9</v>
      </c>
      <c r="Q16" s="228">
        <f>E16+I16+M16</f>
        <v>2112</v>
      </c>
      <c r="R16" s="229">
        <f>F16+J16+N16</f>
        <v>169</v>
      </c>
      <c r="S16" s="230">
        <f>Výpočty!AN12</f>
        <v>14</v>
      </c>
      <c r="T16" s="1"/>
      <c r="U16" s="1"/>
      <c r="V16" s="1"/>
      <c r="W16" s="1"/>
      <c r="X16" s="1"/>
    </row>
    <row r="17" spans="2:24" ht="12.75" customHeight="1">
      <c r="B17" s="233"/>
      <c r="C17" s="218"/>
      <c r="D17" s="219"/>
      <c r="E17" s="220"/>
      <c r="F17" s="220"/>
      <c r="G17" s="234"/>
      <c r="H17" s="223"/>
      <c r="I17" s="224"/>
      <c r="J17" s="221"/>
      <c r="K17" s="225"/>
      <c r="L17" s="219"/>
      <c r="M17" s="224"/>
      <c r="N17" s="224"/>
      <c r="O17" s="226"/>
      <c r="P17" s="227"/>
      <c r="Q17" s="228"/>
      <c r="R17" s="229"/>
      <c r="S17" s="230"/>
      <c r="T17" s="1"/>
      <c r="U17" s="1"/>
      <c r="V17" s="1"/>
      <c r="W17" s="1"/>
      <c r="X17" s="1"/>
    </row>
    <row r="18" spans="2:24" ht="12.75" customHeight="1">
      <c r="B18" s="233" t="s">
        <v>89</v>
      </c>
      <c r="C18" s="218">
        <f>'1.kolo'!C18</f>
        <v>0</v>
      </c>
      <c r="D18" s="219">
        <f>INT(SUM('1.kolo'!H18:H19,'1.kolo'!O18:O19))</f>
        <v>11</v>
      </c>
      <c r="E18" s="220">
        <f>'1.kolo'!T18</f>
        <v>2377</v>
      </c>
      <c r="F18" s="221">
        <f>IF('1.kolo'!D18="N",'1.kolo'!S18+5,'1.kolo'!S18)</f>
        <v>39</v>
      </c>
      <c r="G18" s="234">
        <f>'1.kolo'!U18</f>
        <v>13</v>
      </c>
      <c r="H18" s="223">
        <f>INT(SUM('2.kolo'!H18:H19,'2.kolo'!O18:O19))</f>
        <v>0</v>
      </c>
      <c r="I18" s="224">
        <f>'2.kolo'!T18</f>
        <v>0</v>
      </c>
      <c r="J18" s="221">
        <f>IF('2.kolo'!D18="N",'2.kolo'!S18+5,'2.kolo'!S18)</f>
        <v>64</v>
      </c>
      <c r="K18" s="225">
        <f>'2.kolo'!U18</f>
        <v>9</v>
      </c>
      <c r="L18" s="219">
        <f>INT(SUM('3.kolo'!H18:H19,'3.kolo'!O18,'3.kolo'!O19))</f>
        <v>0</v>
      </c>
      <c r="M18" s="224">
        <f>'3.kolo'!T18</f>
        <v>0</v>
      </c>
      <c r="N18" s="221">
        <f>IF('3.kolo'!D18="N",'3.kolo'!S18+5,'3.kolo'!S18)</f>
        <v>64</v>
      </c>
      <c r="O18" s="226">
        <f>'3.kolo'!U18</f>
        <v>9</v>
      </c>
      <c r="P18" s="227">
        <f>SUM(D18,H18,L18)</f>
        <v>11</v>
      </c>
      <c r="Q18" s="228">
        <f>E18+I18+M18</f>
        <v>2377</v>
      </c>
      <c r="R18" s="229">
        <f>F18+J18+N18</f>
        <v>167</v>
      </c>
      <c r="S18" s="230">
        <f>Výpočty!AN14</f>
        <v>13</v>
      </c>
      <c r="T18" s="1"/>
      <c r="U18" s="1"/>
      <c r="V18" s="1"/>
      <c r="W18" s="1"/>
      <c r="X18" s="1"/>
    </row>
    <row r="19" spans="2:24" ht="12.75" customHeight="1">
      <c r="B19" s="233"/>
      <c r="C19" s="218"/>
      <c r="D19" s="219"/>
      <c r="E19" s="220"/>
      <c r="F19" s="220"/>
      <c r="G19" s="234"/>
      <c r="H19" s="223"/>
      <c r="I19" s="224"/>
      <c r="J19" s="221"/>
      <c r="K19" s="225"/>
      <c r="L19" s="219"/>
      <c r="M19" s="224"/>
      <c r="N19" s="224"/>
      <c r="O19" s="226"/>
      <c r="P19" s="227"/>
      <c r="Q19" s="228"/>
      <c r="R19" s="229"/>
      <c r="S19" s="230"/>
      <c r="T19" s="1"/>
      <c r="U19" s="1"/>
      <c r="V19" s="1"/>
      <c r="W19" s="1"/>
      <c r="X19" s="1"/>
    </row>
    <row r="20" spans="2:24" ht="12.75" customHeight="1">
      <c r="B20" s="233" t="s">
        <v>93</v>
      </c>
      <c r="C20" s="218">
        <f>'1.kolo'!C20</f>
        <v>0</v>
      </c>
      <c r="D20" s="219">
        <f>INT(SUM('1.kolo'!H20:H21,'1.kolo'!O20:O21))</f>
        <v>16</v>
      </c>
      <c r="E20" s="220">
        <f>'1.kolo'!T20</f>
        <v>3262</v>
      </c>
      <c r="F20" s="221">
        <f>IF('1.kolo'!D20="N",'1.kolo'!S20+5,'1.kolo'!S20)</f>
        <v>36</v>
      </c>
      <c r="G20" s="234">
        <f>'1.kolo'!U20</f>
        <v>11</v>
      </c>
      <c r="H20" s="223">
        <f>INT(SUM('2.kolo'!H20:H21,'2.kolo'!O20:O21))</f>
        <v>0</v>
      </c>
      <c r="I20" s="224">
        <f>'2.kolo'!T20</f>
        <v>0</v>
      </c>
      <c r="J20" s="221">
        <f>IF('2.kolo'!D20="N",'2.kolo'!S20+5,'2.kolo'!S20)</f>
        <v>64</v>
      </c>
      <c r="K20" s="225">
        <f>'2.kolo'!U20</f>
        <v>9</v>
      </c>
      <c r="L20" s="219">
        <f>INT(SUM('3.kolo'!H20:H21,'3.kolo'!O20,'3.kolo'!O21))</f>
        <v>0</v>
      </c>
      <c r="M20" s="224">
        <f>'3.kolo'!T20</f>
        <v>0</v>
      </c>
      <c r="N20" s="221">
        <f>IF('3.kolo'!D20="N",'3.kolo'!S20+5,'3.kolo'!S20)</f>
        <v>64</v>
      </c>
      <c r="O20" s="226">
        <f>'3.kolo'!U20</f>
        <v>9</v>
      </c>
      <c r="P20" s="227">
        <f>SUM(D20,H20,L20)</f>
        <v>16</v>
      </c>
      <c r="Q20" s="228">
        <f>E20+I20+M20</f>
        <v>3262</v>
      </c>
      <c r="R20" s="229">
        <f>F20+J20+N20</f>
        <v>164</v>
      </c>
      <c r="S20" s="230">
        <f>Výpočty!AN16</f>
        <v>11</v>
      </c>
      <c r="T20" s="1"/>
      <c r="U20" s="1"/>
      <c r="V20" s="1"/>
      <c r="W20" s="1"/>
      <c r="X20" s="1"/>
    </row>
    <row r="21" spans="2:24" ht="12.75" customHeight="1">
      <c r="B21" s="233"/>
      <c r="C21" s="218"/>
      <c r="D21" s="219"/>
      <c r="E21" s="220"/>
      <c r="F21" s="220"/>
      <c r="G21" s="234"/>
      <c r="H21" s="223"/>
      <c r="I21" s="224"/>
      <c r="J21" s="221"/>
      <c r="K21" s="225"/>
      <c r="L21" s="219"/>
      <c r="M21" s="224"/>
      <c r="N21" s="224"/>
      <c r="O21" s="226"/>
      <c r="P21" s="227"/>
      <c r="Q21" s="228"/>
      <c r="R21" s="229"/>
      <c r="S21" s="230"/>
      <c r="T21" s="1"/>
      <c r="U21" s="1"/>
      <c r="V21" s="1"/>
      <c r="W21" s="1"/>
      <c r="X21" s="1"/>
    </row>
    <row r="22" spans="2:24" ht="12.75" customHeight="1">
      <c r="B22" s="233" t="s">
        <v>98</v>
      </c>
      <c r="C22" s="218">
        <f>'1.kolo'!C22</f>
        <v>0</v>
      </c>
      <c r="D22" s="219">
        <f>INT(SUM('1.kolo'!H22:H23,'1.kolo'!O22:O23))</f>
        <v>19</v>
      </c>
      <c r="E22" s="220">
        <f>'1.kolo'!T22</f>
        <v>3676</v>
      </c>
      <c r="F22" s="221">
        <f>IF('1.kolo'!D22="N",'1.kolo'!S22+5,'1.kolo'!S22)</f>
        <v>38</v>
      </c>
      <c r="G22" s="234">
        <f>'1.kolo'!U22</f>
        <v>12</v>
      </c>
      <c r="H22" s="223">
        <f>INT(SUM('2.kolo'!H22:H23,'2.kolo'!O22:O23))</f>
        <v>0</v>
      </c>
      <c r="I22" s="224">
        <f>'2.kolo'!T22</f>
        <v>0</v>
      </c>
      <c r="J22" s="221">
        <f>IF('2.kolo'!D22="N",'2.kolo'!S22+5,'2.kolo'!S22)</f>
        <v>64</v>
      </c>
      <c r="K22" s="225">
        <f>'2.kolo'!U22</f>
        <v>9</v>
      </c>
      <c r="L22" s="219">
        <f>INT(SUM('3.kolo'!H22:H23,'3.kolo'!O22,'3.kolo'!O23))</f>
        <v>0</v>
      </c>
      <c r="M22" s="224">
        <f>'3.kolo'!T22</f>
        <v>0</v>
      </c>
      <c r="N22" s="221">
        <f>IF('3.kolo'!D22="N",'3.kolo'!S22+5,'3.kolo'!S22)</f>
        <v>64</v>
      </c>
      <c r="O22" s="226">
        <f>'3.kolo'!U22</f>
        <v>9</v>
      </c>
      <c r="P22" s="227">
        <f>SUM(D22,H22,L22)</f>
        <v>19</v>
      </c>
      <c r="Q22" s="228">
        <f>E22+I22+M22</f>
        <v>3676</v>
      </c>
      <c r="R22" s="229">
        <f>F22+J22+N22</f>
        <v>166</v>
      </c>
      <c r="S22" s="230">
        <f>Výpočty!AN18</f>
        <v>12</v>
      </c>
      <c r="T22" s="1"/>
      <c r="U22" s="1"/>
      <c r="V22" s="1"/>
      <c r="W22" s="1"/>
      <c r="X22" s="1"/>
    </row>
    <row r="23" spans="2:24" ht="12.75" customHeight="1">
      <c r="B23" s="233"/>
      <c r="C23" s="218"/>
      <c r="D23" s="219"/>
      <c r="E23" s="220"/>
      <c r="F23" s="220"/>
      <c r="G23" s="234"/>
      <c r="H23" s="223"/>
      <c r="I23" s="224"/>
      <c r="J23" s="221"/>
      <c r="K23" s="225"/>
      <c r="L23" s="219"/>
      <c r="M23" s="224"/>
      <c r="N23" s="224"/>
      <c r="O23" s="226"/>
      <c r="P23" s="227"/>
      <c r="Q23" s="228"/>
      <c r="R23" s="229"/>
      <c r="S23" s="230"/>
      <c r="T23" s="1"/>
      <c r="U23" s="1"/>
      <c r="V23" s="1"/>
      <c r="W23" s="1"/>
      <c r="X23" s="1"/>
    </row>
    <row r="24" spans="2:24" ht="12.75" customHeight="1">
      <c r="B24" s="233" t="s">
        <v>103</v>
      </c>
      <c r="C24" s="218">
        <f>'1.kolo'!C24</f>
        <v>0</v>
      </c>
      <c r="D24" s="219">
        <f>INT(SUM('1.kolo'!H24:H25,'1.kolo'!O24:O25))</f>
        <v>28</v>
      </c>
      <c r="E24" s="220">
        <f>'1.kolo'!T24</f>
        <v>6434</v>
      </c>
      <c r="F24" s="221">
        <f>IF('1.kolo'!D24="N",'1.kolo'!S24+5,'1.kolo'!S24)</f>
        <v>31</v>
      </c>
      <c r="G24" s="234">
        <f>'1.kolo'!U24</f>
        <v>5</v>
      </c>
      <c r="H24" s="223">
        <f>INT(SUM('2.kolo'!H24:H25,'2.kolo'!O24:O25))</f>
        <v>0</v>
      </c>
      <c r="I24" s="224">
        <f>'2.kolo'!T24</f>
        <v>0</v>
      </c>
      <c r="J24" s="221">
        <f>IF('2.kolo'!D24="N",'2.kolo'!S24+5,'2.kolo'!S24)</f>
        <v>64</v>
      </c>
      <c r="K24" s="225">
        <f>'2.kolo'!U24</f>
        <v>9</v>
      </c>
      <c r="L24" s="219">
        <f>INT(SUM('3.kolo'!H24:H25,'3.kolo'!O24,'3.kolo'!O25))</f>
        <v>0</v>
      </c>
      <c r="M24" s="224">
        <f>'3.kolo'!T24</f>
        <v>0</v>
      </c>
      <c r="N24" s="221">
        <f>IF('3.kolo'!D24="N",'3.kolo'!S24+5,'3.kolo'!S24)</f>
        <v>64</v>
      </c>
      <c r="O24" s="226">
        <f>'3.kolo'!U24</f>
        <v>9</v>
      </c>
      <c r="P24" s="227">
        <f>SUM(D24,H24,L24)</f>
        <v>28</v>
      </c>
      <c r="Q24" s="228">
        <f>E24+I24+M24</f>
        <v>6434</v>
      </c>
      <c r="R24" s="229">
        <f>F24+J24+N24</f>
        <v>159</v>
      </c>
      <c r="S24" s="230">
        <f>Výpočty!AN20</f>
        <v>5</v>
      </c>
      <c r="T24" s="1"/>
      <c r="U24" s="1"/>
      <c r="V24" s="1"/>
      <c r="W24" s="1"/>
      <c r="X24" s="1"/>
    </row>
    <row r="25" spans="2:24" ht="12.75" customHeight="1">
      <c r="B25" s="233"/>
      <c r="C25" s="218"/>
      <c r="D25" s="219"/>
      <c r="E25" s="220"/>
      <c r="F25" s="220"/>
      <c r="G25" s="234"/>
      <c r="H25" s="223"/>
      <c r="I25" s="224"/>
      <c r="J25" s="221"/>
      <c r="K25" s="225"/>
      <c r="L25" s="219"/>
      <c r="M25" s="224"/>
      <c r="N25" s="224"/>
      <c r="O25" s="226"/>
      <c r="P25" s="227"/>
      <c r="Q25" s="228"/>
      <c r="R25" s="229"/>
      <c r="S25" s="230"/>
      <c r="T25" s="1"/>
      <c r="U25" s="1"/>
      <c r="V25" s="1"/>
      <c r="W25" s="1"/>
      <c r="X25" s="1"/>
    </row>
    <row r="26" spans="2:24" ht="12.75" customHeight="1">
      <c r="B26" s="233" t="s">
        <v>107</v>
      </c>
      <c r="C26" s="218">
        <f>'1.kolo'!C26</f>
        <v>0</v>
      </c>
      <c r="D26" s="219">
        <f>INT(SUM('1.kolo'!H26:H27,'1.kolo'!O26:O27))</f>
        <v>18</v>
      </c>
      <c r="E26" s="220">
        <f>'1.kolo'!T26</f>
        <v>3399</v>
      </c>
      <c r="F26" s="221">
        <f>IF('1.kolo'!D26="N",'1.kolo'!S26+5,'1.kolo'!S26)</f>
        <v>36</v>
      </c>
      <c r="G26" s="234">
        <f>'1.kolo'!U26</f>
        <v>10</v>
      </c>
      <c r="H26" s="223">
        <f>INT(SUM('2.kolo'!H26:H27,'2.kolo'!O26:O27))</f>
        <v>0</v>
      </c>
      <c r="I26" s="224">
        <f>'2.kolo'!T26</f>
        <v>0</v>
      </c>
      <c r="J26" s="221">
        <f>IF('2.kolo'!D26="N",'2.kolo'!S26+5,'2.kolo'!S26)</f>
        <v>64</v>
      </c>
      <c r="K26" s="225">
        <f>'2.kolo'!U26</f>
        <v>9</v>
      </c>
      <c r="L26" s="219">
        <f>INT(SUM('3.kolo'!H26:H27,'3.kolo'!O26,'3.kolo'!O27))</f>
        <v>0</v>
      </c>
      <c r="M26" s="224">
        <f>'3.kolo'!T26</f>
        <v>0</v>
      </c>
      <c r="N26" s="221">
        <f>IF('3.kolo'!D26="N",'3.kolo'!S26+5,'3.kolo'!S26)</f>
        <v>64</v>
      </c>
      <c r="O26" s="226">
        <f>'3.kolo'!U26</f>
        <v>9</v>
      </c>
      <c r="P26" s="227">
        <f>SUM(D26,H26,L26)</f>
        <v>18</v>
      </c>
      <c r="Q26" s="228">
        <f>E26+I26+M26</f>
        <v>3399</v>
      </c>
      <c r="R26" s="229">
        <f>F26+J26+N26</f>
        <v>164</v>
      </c>
      <c r="S26" s="230">
        <f>Výpočty!AN22</f>
        <v>10</v>
      </c>
      <c r="T26" s="1"/>
      <c r="U26" s="1"/>
      <c r="V26" s="1"/>
      <c r="W26" s="1"/>
      <c r="X26" s="1"/>
    </row>
    <row r="27" spans="2:24" ht="12.75" customHeight="1">
      <c r="B27" s="233"/>
      <c r="C27" s="218"/>
      <c r="D27" s="219"/>
      <c r="E27" s="220"/>
      <c r="F27" s="220"/>
      <c r="G27" s="234"/>
      <c r="H27" s="223"/>
      <c r="I27" s="224"/>
      <c r="J27" s="221"/>
      <c r="K27" s="225"/>
      <c r="L27" s="219"/>
      <c r="M27" s="224"/>
      <c r="N27" s="224"/>
      <c r="O27" s="226"/>
      <c r="P27" s="227"/>
      <c r="Q27" s="228"/>
      <c r="R27" s="229"/>
      <c r="S27" s="230"/>
      <c r="T27" s="1"/>
      <c r="U27" s="1"/>
      <c r="V27" s="1"/>
      <c r="W27" s="1"/>
      <c r="X27" s="1"/>
    </row>
    <row r="28" spans="2:24" ht="12.75" customHeight="1">
      <c r="B28" s="233" t="s">
        <v>111</v>
      </c>
      <c r="C28" s="218">
        <f>'1.kolo'!C28</f>
        <v>0</v>
      </c>
      <c r="D28" s="219">
        <f>INT(SUM('1.kolo'!H28:H29,'1.kolo'!O28:O29))</f>
        <v>25</v>
      </c>
      <c r="E28" s="220">
        <f>'1.kolo'!T28</f>
        <v>5890</v>
      </c>
      <c r="F28" s="221">
        <f>IF('1.kolo'!D28="N",'1.kolo'!S28+5,'1.kolo'!S28)</f>
        <v>31</v>
      </c>
      <c r="G28" s="234">
        <f>'1.kolo'!U28</f>
        <v>6</v>
      </c>
      <c r="H28" s="223">
        <f>INT(SUM('2.kolo'!H28:H29,'2.kolo'!O28:O29))</f>
        <v>0</v>
      </c>
      <c r="I28" s="224">
        <f>'2.kolo'!T28</f>
        <v>0</v>
      </c>
      <c r="J28" s="221">
        <f>IF('2.kolo'!D28="N",'2.kolo'!S28+5,'2.kolo'!S28)</f>
        <v>64</v>
      </c>
      <c r="K28" s="225">
        <f>'2.kolo'!U28</f>
        <v>9</v>
      </c>
      <c r="L28" s="219">
        <f>INT(SUM('3.kolo'!H28:H29,'3.kolo'!O28,'3.kolo'!O29))</f>
        <v>0</v>
      </c>
      <c r="M28" s="224">
        <f>'3.kolo'!T28</f>
        <v>0</v>
      </c>
      <c r="N28" s="221">
        <f>IF('3.kolo'!D28="N",'3.kolo'!S28+5,'3.kolo'!S28)</f>
        <v>64</v>
      </c>
      <c r="O28" s="226">
        <f>'3.kolo'!U28</f>
        <v>9</v>
      </c>
      <c r="P28" s="227">
        <f>SUM(D28,H28,L28)</f>
        <v>25</v>
      </c>
      <c r="Q28" s="228">
        <f>E28+I28+M28</f>
        <v>5890</v>
      </c>
      <c r="R28" s="229">
        <f>F28+J28+N28</f>
        <v>159</v>
      </c>
      <c r="S28" s="230">
        <f>Výpočty!AN24</f>
        <v>6</v>
      </c>
      <c r="T28" s="1"/>
      <c r="U28" s="1"/>
      <c r="V28" s="1"/>
      <c r="W28" s="1"/>
      <c r="X28" s="1"/>
    </row>
    <row r="29" spans="2:24" ht="12.75" customHeight="1">
      <c r="B29" s="233"/>
      <c r="C29" s="218"/>
      <c r="D29" s="219"/>
      <c r="E29" s="220"/>
      <c r="F29" s="220"/>
      <c r="G29" s="234"/>
      <c r="H29" s="223"/>
      <c r="I29" s="224"/>
      <c r="J29" s="221"/>
      <c r="K29" s="225"/>
      <c r="L29" s="219"/>
      <c r="M29" s="224"/>
      <c r="N29" s="224"/>
      <c r="O29" s="226"/>
      <c r="P29" s="227"/>
      <c r="Q29" s="228"/>
      <c r="R29" s="229"/>
      <c r="S29" s="230"/>
      <c r="T29" s="1"/>
      <c r="U29" s="1"/>
      <c r="V29" s="1"/>
      <c r="W29" s="1"/>
      <c r="X29" s="1"/>
    </row>
    <row r="30" spans="2:24" ht="12.75" customHeight="1">
      <c r="B30" s="233" t="s">
        <v>115</v>
      </c>
      <c r="C30" s="218">
        <f>'1.kolo'!C30</f>
        <v>0</v>
      </c>
      <c r="D30" s="219">
        <f>INT(SUM('1.kolo'!H30:H31,'1.kolo'!O30:O31))</f>
        <v>6</v>
      </c>
      <c r="E30" s="220">
        <f>'1.kolo'!T30</f>
        <v>1523</v>
      </c>
      <c r="F30" s="221">
        <f>IF('1.kolo'!D30="N",'1.kolo'!S30+5,'1.kolo'!S30)</f>
        <v>56</v>
      </c>
      <c r="G30" s="234">
        <f>'1.kolo'!U30</f>
        <v>16</v>
      </c>
      <c r="H30" s="223">
        <f>INT(SUM('2.kolo'!H30:H31,'2.kolo'!O30:O31))</f>
        <v>0</v>
      </c>
      <c r="I30" s="224">
        <f>'2.kolo'!T30</f>
        <v>0</v>
      </c>
      <c r="J30" s="221">
        <f>IF('2.kolo'!D30="N",'2.kolo'!S30+5,'2.kolo'!S30)</f>
        <v>64</v>
      </c>
      <c r="K30" s="225">
        <f>'2.kolo'!U30</f>
        <v>9</v>
      </c>
      <c r="L30" s="219">
        <f>INT(SUM('3.kolo'!H30:H31,'3.kolo'!O30,'3.kolo'!O31))</f>
        <v>0</v>
      </c>
      <c r="M30" s="224">
        <f>'3.kolo'!T30</f>
        <v>0</v>
      </c>
      <c r="N30" s="221">
        <f>IF('3.kolo'!D30="N",'3.kolo'!S30+5,'3.kolo'!S30)</f>
        <v>64</v>
      </c>
      <c r="O30" s="226">
        <f>'3.kolo'!U30</f>
        <v>9</v>
      </c>
      <c r="P30" s="227">
        <f>SUM(D30,H30,L30)</f>
        <v>6</v>
      </c>
      <c r="Q30" s="228">
        <f>E30+I30+M30</f>
        <v>1523</v>
      </c>
      <c r="R30" s="229">
        <f>F30+J30+N30</f>
        <v>184</v>
      </c>
      <c r="S30" s="230">
        <f>Výpočty!AN26</f>
        <v>16</v>
      </c>
      <c r="T30" s="1"/>
      <c r="U30" s="1"/>
      <c r="V30" s="1"/>
      <c r="W30" s="1"/>
      <c r="X30" s="1"/>
    </row>
    <row r="31" spans="2:24" ht="12.75" customHeight="1">
      <c r="B31" s="233"/>
      <c r="C31" s="218"/>
      <c r="D31" s="219"/>
      <c r="E31" s="220"/>
      <c r="F31" s="220"/>
      <c r="G31" s="234"/>
      <c r="H31" s="223"/>
      <c r="I31" s="224"/>
      <c r="J31" s="221"/>
      <c r="K31" s="225"/>
      <c r="L31" s="219"/>
      <c r="M31" s="224"/>
      <c r="N31" s="224"/>
      <c r="O31" s="226"/>
      <c r="P31" s="227"/>
      <c r="Q31" s="228"/>
      <c r="R31" s="229"/>
      <c r="S31" s="230"/>
      <c r="T31" s="1"/>
      <c r="U31" s="1"/>
      <c r="V31" s="1"/>
      <c r="W31" s="1"/>
      <c r="X31" s="1"/>
    </row>
    <row r="32" spans="2:24" ht="12.75" customHeight="1">
      <c r="B32" s="233" t="s">
        <v>119</v>
      </c>
      <c r="C32" s="218">
        <f>'1.kolo'!C32</f>
        <v>0</v>
      </c>
      <c r="D32" s="219">
        <f>INT(SUM('1.kolo'!H32:H33,'1.kolo'!O32:O33))</f>
        <v>31</v>
      </c>
      <c r="E32" s="220">
        <f>'1.kolo'!T32</f>
        <v>6109</v>
      </c>
      <c r="F32" s="221">
        <f>IF('1.kolo'!D32="N",'1.kolo'!S32+5,'1.kolo'!S32)</f>
        <v>23</v>
      </c>
      <c r="G32" s="234">
        <f>'1.kolo'!U32</f>
        <v>2</v>
      </c>
      <c r="H32" s="223">
        <f>INT(SUM('2.kolo'!H32:H33,'2.kolo'!O32:O33))</f>
        <v>0</v>
      </c>
      <c r="I32" s="224">
        <f>'2.kolo'!T32</f>
        <v>0</v>
      </c>
      <c r="J32" s="221">
        <f>IF('2.kolo'!D32="N",'2.kolo'!S32+5,'2.kolo'!S32)</f>
        <v>64</v>
      </c>
      <c r="K32" s="225">
        <f>'2.kolo'!U32</f>
        <v>9</v>
      </c>
      <c r="L32" s="219">
        <f>INT(SUM('3.kolo'!H32:H33,'3.kolo'!O32,'3.kolo'!O33))</f>
        <v>0</v>
      </c>
      <c r="M32" s="224">
        <f>'3.kolo'!T32</f>
        <v>0</v>
      </c>
      <c r="N32" s="221">
        <f>IF('3.kolo'!D32="N",'3.kolo'!S32+5,'3.kolo'!S32)</f>
        <v>64</v>
      </c>
      <c r="O32" s="226">
        <f>'3.kolo'!U32</f>
        <v>9</v>
      </c>
      <c r="P32" s="227">
        <f>SUM(D32,H32,L32)</f>
        <v>31</v>
      </c>
      <c r="Q32" s="228">
        <f>E32+I32+M32</f>
        <v>6109</v>
      </c>
      <c r="R32" s="229">
        <f>F32+J32+N32</f>
        <v>151</v>
      </c>
      <c r="S32" s="230">
        <f>Výpočty!AN28</f>
        <v>2</v>
      </c>
      <c r="T32" s="1"/>
      <c r="U32" s="1"/>
      <c r="V32" s="1"/>
      <c r="W32" s="1"/>
      <c r="X32" s="1"/>
    </row>
    <row r="33" spans="2:24" ht="12.75" customHeight="1">
      <c r="B33" s="233"/>
      <c r="C33" s="218"/>
      <c r="D33" s="219"/>
      <c r="E33" s="220"/>
      <c r="F33" s="220"/>
      <c r="G33" s="234"/>
      <c r="H33" s="223"/>
      <c r="I33" s="224"/>
      <c r="J33" s="221"/>
      <c r="K33" s="225"/>
      <c r="L33" s="219"/>
      <c r="M33" s="224"/>
      <c r="N33" s="224"/>
      <c r="O33" s="226"/>
      <c r="P33" s="227"/>
      <c r="Q33" s="228"/>
      <c r="R33" s="229"/>
      <c r="S33" s="230"/>
      <c r="T33" s="1"/>
      <c r="U33" s="1"/>
      <c r="V33" s="1"/>
      <c r="W33" s="1"/>
      <c r="X33" s="1"/>
    </row>
    <row r="34" spans="2:24" ht="12.75" customHeight="1">
      <c r="B34" s="233" t="s">
        <v>124</v>
      </c>
      <c r="C34" s="218">
        <f>'1.kolo'!C34</f>
        <v>0</v>
      </c>
      <c r="D34" s="219">
        <f>INT(SUM('1.kolo'!H34:H35,'1.kolo'!O34:O35))</f>
        <v>27</v>
      </c>
      <c r="E34" s="220">
        <f>'1.kolo'!T34</f>
        <v>4955</v>
      </c>
      <c r="F34" s="221">
        <f>IF('1.kolo'!D34="N",'1.kolo'!S34+5,'1.kolo'!S34)</f>
        <v>29</v>
      </c>
      <c r="G34" s="234">
        <f>'1.kolo'!U34</f>
        <v>3</v>
      </c>
      <c r="H34" s="223">
        <f>INT(SUM('2.kolo'!H34:H35,'2.kolo'!O34:O35))</f>
        <v>0</v>
      </c>
      <c r="I34" s="224">
        <f>'2.kolo'!T34</f>
        <v>0</v>
      </c>
      <c r="J34" s="221">
        <f>IF('2.kolo'!D34="N",'2.kolo'!S34+5,'2.kolo'!S34)</f>
        <v>64</v>
      </c>
      <c r="K34" s="225">
        <f>'2.kolo'!U34</f>
        <v>9</v>
      </c>
      <c r="L34" s="219">
        <f>INT(SUM('3.kolo'!H34:H35,'3.kolo'!O34,'3.kolo'!O35))</f>
        <v>0</v>
      </c>
      <c r="M34" s="224">
        <f>'3.kolo'!T34</f>
        <v>0</v>
      </c>
      <c r="N34" s="221">
        <f>IF('3.kolo'!D34="N",'3.kolo'!S34+5,'3.kolo'!S34)</f>
        <v>64</v>
      </c>
      <c r="O34" s="226">
        <f>'3.kolo'!U34</f>
        <v>9</v>
      </c>
      <c r="P34" s="227">
        <f>SUM(D34,H34,L34)</f>
        <v>27</v>
      </c>
      <c r="Q34" s="228">
        <f>E34+I34+M34</f>
        <v>4955</v>
      </c>
      <c r="R34" s="229">
        <f>F34+J34+N34</f>
        <v>157</v>
      </c>
      <c r="S34" s="230">
        <f>Výpočty!AN30</f>
        <v>3</v>
      </c>
      <c r="T34" s="1"/>
      <c r="U34" s="1"/>
      <c r="V34" s="1"/>
      <c r="W34" s="1"/>
      <c r="X34" s="1"/>
    </row>
    <row r="35" spans="2:24" ht="12.75" customHeight="1">
      <c r="B35" s="233"/>
      <c r="C35" s="218"/>
      <c r="D35" s="219"/>
      <c r="E35" s="220"/>
      <c r="F35" s="220"/>
      <c r="G35" s="234"/>
      <c r="H35" s="223"/>
      <c r="I35" s="224"/>
      <c r="J35" s="221"/>
      <c r="K35" s="225"/>
      <c r="L35" s="219"/>
      <c r="M35" s="224"/>
      <c r="N35" s="224"/>
      <c r="O35" s="226"/>
      <c r="P35" s="227"/>
      <c r="Q35" s="228"/>
      <c r="R35" s="229"/>
      <c r="S35" s="230"/>
      <c r="T35" s="1"/>
      <c r="U35" s="1"/>
      <c r="V35" s="1"/>
      <c r="W35" s="1"/>
      <c r="X35" s="1"/>
    </row>
    <row r="36" spans="2:24" ht="12.75" customHeight="1">
      <c r="B36" s="238" t="s">
        <v>128</v>
      </c>
      <c r="C36" s="239">
        <f>'1.kolo'!C36</f>
        <v>0</v>
      </c>
      <c r="D36" s="240">
        <f>INT(SUM('1.kolo'!H36:H37,'1.kolo'!O36:O37))</f>
        <v>10</v>
      </c>
      <c r="E36" s="241">
        <f>'1.kolo'!T36</f>
        <v>2090</v>
      </c>
      <c r="F36" s="242">
        <f>IF('1.kolo'!D36="N",'1.kolo'!S36+5,'1.kolo'!S36)</f>
        <v>51</v>
      </c>
      <c r="G36" s="243">
        <f>'1.kolo'!U36</f>
        <v>15</v>
      </c>
      <c r="H36" s="244">
        <f>INT(SUM('2.kolo'!H36:H37,'2.kolo'!O36:O37))</f>
        <v>0</v>
      </c>
      <c r="I36" s="245">
        <f>'2.kolo'!T36</f>
        <v>0</v>
      </c>
      <c r="J36" s="242">
        <f>IF('2.kolo'!D36="N",'2.kolo'!S36+5,'2.kolo'!S36)</f>
        <v>64</v>
      </c>
      <c r="K36" s="246">
        <f>'2.kolo'!U36</f>
        <v>9</v>
      </c>
      <c r="L36" s="240">
        <f>INT(SUM('3.kolo'!H36:H37,'3.kolo'!O36,'3.kolo'!O37))</f>
        <v>0</v>
      </c>
      <c r="M36" s="245">
        <f>'3.kolo'!T36</f>
        <v>0</v>
      </c>
      <c r="N36" s="242">
        <f>IF('3.kolo'!D36="N",'3.kolo'!S36+5,'3.kolo'!S36)</f>
        <v>64</v>
      </c>
      <c r="O36" s="247">
        <f>'3.kolo'!U36</f>
        <v>9</v>
      </c>
      <c r="P36" s="248">
        <f>SUM(D36,H36,L36)</f>
        <v>10</v>
      </c>
      <c r="Q36" s="228">
        <f>E36+I36+M36</f>
        <v>2090</v>
      </c>
      <c r="R36" s="229">
        <f>F36+J36+N36</f>
        <v>179</v>
      </c>
      <c r="S36" s="230">
        <f>Výpočty!AN32</f>
        <v>15</v>
      </c>
      <c r="T36" s="1"/>
      <c r="U36" s="1"/>
      <c r="V36" s="1"/>
      <c r="W36" s="1"/>
      <c r="X36" s="1"/>
    </row>
    <row r="37" spans="2:24" ht="12.75" customHeight="1">
      <c r="B37" s="238"/>
      <c r="C37" s="239"/>
      <c r="D37" s="240"/>
      <c r="E37" s="241"/>
      <c r="F37" s="241"/>
      <c r="G37" s="243"/>
      <c r="H37" s="244"/>
      <c r="I37" s="245"/>
      <c r="J37" s="242"/>
      <c r="K37" s="246"/>
      <c r="L37" s="240"/>
      <c r="M37" s="245"/>
      <c r="N37" s="245"/>
      <c r="O37" s="247"/>
      <c r="P37" s="248"/>
      <c r="Q37" s="228"/>
      <c r="R37" s="229"/>
      <c r="S37" s="230"/>
      <c r="T37" s="1"/>
      <c r="U37" s="1"/>
      <c r="V37" s="1"/>
      <c r="W37" s="1"/>
      <c r="X37" s="1"/>
    </row>
    <row r="38" spans="2:24" ht="12.7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sheetProtection sheet="1" objects="1" scenarios="1"/>
  <mergeCells count="297">
    <mergeCell ref="J1:S1"/>
    <mergeCell ref="B2:S2"/>
    <mergeCell ref="B4:C4"/>
    <mergeCell ref="D4:G4"/>
    <mergeCell ref="H4:K4"/>
    <mergeCell ref="L4:O4"/>
    <mergeCell ref="P4:S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U11:W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U12:W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</mergeCells>
  <conditionalFormatting sqref="S6:S37">
    <cfRule type="cellIs" priority="1" dxfId="0" operator="lessThan" stopIfTrue="1">
      <formula>4</formula>
    </cfRule>
    <cfRule type="cellIs" priority="2" dxfId="2" operator="greaterThan" stopIfTrue="1">
      <formula>16-$U$12</formula>
    </cfRule>
  </conditionalFormatting>
  <printOptions/>
  <pageMargins left="0.7875" right="0.2" top="0.1701388888888889" bottom="0.5097222222222222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P20"/>
  <sheetViews>
    <sheetView showGridLines="0" workbookViewId="0" topLeftCell="A1">
      <selection activeCell="A1" sqref="A1"/>
    </sheetView>
  </sheetViews>
  <sheetFormatPr defaultColWidth="1.1484375" defaultRowHeight="12.75" zeroHeight="1"/>
  <cols>
    <col min="1" max="1" width="2.7109375" style="1" customWidth="1"/>
    <col min="2" max="17" width="9.140625" style="1" customWidth="1"/>
    <col min="18" max="16384" width="0" style="1" hidden="1" customWidth="1"/>
  </cols>
  <sheetData>
    <row r="1" ht="12.75"/>
    <row r="2" spans="2:16" ht="31.5">
      <c r="B2" s="249" t="s">
        <v>147</v>
      </c>
      <c r="C2" s="249"/>
      <c r="D2" s="249"/>
      <c r="E2" s="249"/>
      <c r="F2" s="249"/>
      <c r="G2" s="249"/>
      <c r="I2" s="250" t="s">
        <v>134</v>
      </c>
      <c r="J2" s="250"/>
      <c r="L2" s="250" t="s">
        <v>135</v>
      </c>
      <c r="M2" s="250"/>
      <c r="O2" s="250" t="s">
        <v>136</v>
      </c>
      <c r="P2" s="250"/>
    </row>
    <row r="3" ht="12.75"/>
    <row r="4" ht="12.75"/>
    <row r="5" ht="12.75"/>
    <row r="6" spans="2:16" ht="24.75">
      <c r="B6" s="251" t="s">
        <v>148</v>
      </c>
      <c r="C6" s="251"/>
      <c r="D6" s="251"/>
      <c r="E6" s="251"/>
      <c r="F6" s="251"/>
      <c r="G6" s="251"/>
      <c r="I6" s="252">
        <f>INT(SUM('1.kolo'!H6:H37))</f>
        <v>230</v>
      </c>
      <c r="J6" s="253" t="s">
        <v>149</v>
      </c>
      <c r="L6" s="252">
        <f>INT(SUM('2.kolo'!H6:H37))</f>
        <v>0</v>
      </c>
      <c r="M6" s="253" t="s">
        <v>149</v>
      </c>
      <c r="O6" s="252">
        <f>INT(SUM('3.kolo'!H6:H37))</f>
        <v>0</v>
      </c>
      <c r="P6" s="253" t="s">
        <v>149</v>
      </c>
    </row>
    <row r="7" ht="12.75"/>
    <row r="8" ht="12.75"/>
    <row r="9" spans="2:16" ht="24.75">
      <c r="B9" s="251" t="s">
        <v>150</v>
      </c>
      <c r="C9" s="251"/>
      <c r="D9" s="251"/>
      <c r="E9" s="251"/>
      <c r="F9" s="251"/>
      <c r="G9" s="251"/>
      <c r="I9" s="252">
        <f>INT(SUM('1.kolo'!O6:O37))</f>
        <v>113</v>
      </c>
      <c r="J9" s="253" t="s">
        <v>149</v>
      </c>
      <c r="L9" s="252">
        <f>INT(SUM('2.kolo'!O6:O37))</f>
        <v>0</v>
      </c>
      <c r="M9" s="253" t="s">
        <v>149</v>
      </c>
      <c r="O9" s="252">
        <f>INT(SUM('3.kolo'!O6:O37))</f>
        <v>0</v>
      </c>
      <c r="P9" s="253" t="s">
        <v>149</v>
      </c>
    </row>
    <row r="10" ht="12.75"/>
    <row r="11" ht="12.75"/>
    <row r="12" ht="12.75"/>
    <row r="13" ht="12.75"/>
    <row r="14" ht="12.75"/>
    <row r="15" spans="2:16" ht="24.75">
      <c r="B15" s="251" t="s">
        <v>151</v>
      </c>
      <c r="C15" s="251"/>
      <c r="D15" s="251"/>
      <c r="E15" s="251"/>
      <c r="F15" s="251"/>
      <c r="G15" s="251"/>
      <c r="H15" s="254"/>
      <c r="I15" s="252">
        <f>SUM(I6:I9)</f>
        <v>343</v>
      </c>
      <c r="J15" s="253" t="s">
        <v>149</v>
      </c>
      <c r="K15" s="254"/>
      <c r="L15" s="252">
        <f>SUM(L6:L9)</f>
        <v>0</v>
      </c>
      <c r="M15" s="253" t="s">
        <v>149</v>
      </c>
      <c r="O15" s="252">
        <f>SUM(O6:O9)</f>
        <v>0</v>
      </c>
      <c r="P15" s="253" t="s">
        <v>149</v>
      </c>
    </row>
    <row r="16" ht="12.75"/>
    <row r="17" ht="12.75"/>
    <row r="18" ht="12.75"/>
    <row r="19" spans="2:16" ht="24.75">
      <c r="B19" s="251" t="s">
        <v>152</v>
      </c>
      <c r="C19" s="251"/>
      <c r="D19" s="251"/>
      <c r="E19" s="251"/>
      <c r="F19" s="251"/>
      <c r="G19" s="251"/>
      <c r="I19" s="255"/>
      <c r="J19" s="255"/>
      <c r="L19" s="255"/>
      <c r="M19" s="255"/>
      <c r="O19" s="255"/>
      <c r="P19" s="255"/>
    </row>
    <row r="20" spans="2:16" ht="24.75">
      <c r="B20" s="256"/>
      <c r="C20" s="256"/>
      <c r="D20" s="256"/>
      <c r="I20" s="257"/>
      <c r="J20" s="258" t="s">
        <v>153</v>
      </c>
      <c r="L20" s="257"/>
      <c r="M20" s="258" t="s">
        <v>153</v>
      </c>
      <c r="O20" s="257"/>
      <c r="P20" s="258" t="s">
        <v>153</v>
      </c>
    </row>
    <row r="21" ht="12.75"/>
    <row r="22" ht="12.75"/>
  </sheetData>
  <sheetProtection sheet="1" objects="1" scenarios="1"/>
  <mergeCells count="11">
    <mergeCell ref="B2:G2"/>
    <mergeCell ref="I2:J2"/>
    <mergeCell ref="L2:M2"/>
    <mergeCell ref="O2:P2"/>
    <mergeCell ref="B6:G6"/>
    <mergeCell ref="B9:G9"/>
    <mergeCell ref="B15:G15"/>
    <mergeCell ref="B19:G19"/>
    <mergeCell ref="I19:J19"/>
    <mergeCell ref="L19:M19"/>
    <mergeCell ref="O19:P19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139"/>
  <sheetViews>
    <sheetView showGridLines="0" workbookViewId="0" topLeftCell="A1">
      <selection activeCell="A1" sqref="A1"/>
    </sheetView>
  </sheetViews>
  <sheetFormatPr defaultColWidth="1.1484375" defaultRowHeight="12.75" zeroHeight="1"/>
  <cols>
    <col min="1" max="1" width="3.00390625" style="259" customWidth="1"/>
    <col min="2" max="2" width="3.00390625" style="260" customWidth="1"/>
    <col min="3" max="3" width="4.00390625" style="260" customWidth="1"/>
    <col min="4" max="4" width="7.00390625" style="260" customWidth="1"/>
    <col min="5" max="5" width="3.00390625" style="260" customWidth="1"/>
    <col min="6" max="6" width="12.00390625" style="260" customWidth="1"/>
    <col min="7" max="8" width="3.00390625" style="259" customWidth="1"/>
    <col min="9" max="10" width="2.00390625" style="259" customWidth="1"/>
    <col min="11" max="11" width="5.00390625" style="260" customWidth="1"/>
    <col min="12" max="12" width="3.00390625" style="260" customWidth="1"/>
    <col min="13" max="13" width="9.00390625" style="260" customWidth="1"/>
    <col min="14" max="16" width="3.00390625" style="260" customWidth="1"/>
    <col min="17" max="17" width="5.00390625" style="260" customWidth="1"/>
    <col min="18" max="18" width="3.00390625" style="260" customWidth="1"/>
    <col min="19" max="19" width="9.00390625" style="260" customWidth="1"/>
    <col min="20" max="21" width="3.00390625" style="260" customWidth="1"/>
    <col min="22" max="22" width="3.00390625" style="259" customWidth="1"/>
    <col min="23" max="23" width="5.00390625" style="260" customWidth="1"/>
    <col min="24" max="24" width="3.00390625" style="260" customWidth="1"/>
    <col min="25" max="25" width="8.00390625" style="260" customWidth="1"/>
    <col min="26" max="27" width="3.00390625" style="260" customWidth="1"/>
    <col min="28" max="28" width="3.00390625" style="259" customWidth="1"/>
    <col min="29" max="29" width="5.00390625" style="259" customWidth="1"/>
    <col min="30" max="30" width="3.00390625" style="259" customWidth="1"/>
    <col min="31" max="31" width="8.00390625" style="259" customWidth="1"/>
    <col min="32" max="32" width="3.00390625" style="259" customWidth="1"/>
    <col min="33" max="35" width="3.00390625" style="260" customWidth="1"/>
    <col min="36" max="36" width="4.00390625" style="259" customWidth="1"/>
    <col min="37" max="37" width="8.00390625" style="259" customWidth="1"/>
    <col min="38" max="38" width="3.00390625" style="259" customWidth="1"/>
    <col min="39" max="39" width="12.00390625" style="259" customWidth="1"/>
    <col min="40" max="41" width="3.00390625" style="259" customWidth="1"/>
    <col min="42" max="43" width="0" style="259" hidden="1" customWidth="1"/>
    <col min="44" max="16384" width="0" style="260" hidden="1" customWidth="1"/>
  </cols>
  <sheetData>
    <row r="1" spans="1:59" s="263" customFormat="1" ht="12.75">
      <c r="A1" s="261"/>
      <c r="B1" s="261"/>
      <c r="C1" s="261"/>
      <c r="D1" s="261"/>
      <c r="E1" s="261"/>
      <c r="F1" s="261"/>
      <c r="G1" s="261"/>
      <c r="H1" s="261"/>
      <c r="I1" s="262" t="s">
        <v>154</v>
      </c>
      <c r="J1" s="262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</row>
    <row r="2" spans="2:59" ht="12.75">
      <c r="B2" s="264">
        <f>16-(COUNTIF('1.kolo'!$D$6:'1.kolo'!$D$36,"="&amp;"O"))-(COUNTIF('1.kolo'!$D$6:'1.kolo'!$D$36,"="&amp;"V"))</f>
        <v>16</v>
      </c>
      <c r="C2" s="265">
        <f>'1.kolo'!S6</f>
        <v>35</v>
      </c>
      <c r="D2" s="266">
        <f>'1.kolo'!T6</f>
        <v>7014</v>
      </c>
      <c r="E2" s="266">
        <f>INT(SUM('1.kolo'!H6:H7,'1.kolo'!O6:O7))</f>
        <v>29</v>
      </c>
      <c r="F2" s="266">
        <f>(1000-C2)*100000+D2+E2/100</f>
        <v>96507014.29</v>
      </c>
      <c r="G2" s="266">
        <f>COUNTIF($F$2:$F$32,"&gt;"&amp;F2)+1+INT((COUNTIF($F$2:$F$32,"="&amp;F2)-1)/2+0.5)</f>
        <v>9</v>
      </c>
      <c r="H2" s="266">
        <f>IF('1.kolo'!D6="V",1,0)</f>
        <v>0</v>
      </c>
      <c r="I2" s="266">
        <f>IF('1.kolo'!D6="O",1,0)</f>
        <v>0</v>
      </c>
      <c r="J2" s="267"/>
      <c r="K2" s="268">
        <f>'1.kolo'!I6</f>
        <v>463</v>
      </c>
      <c r="L2" s="268">
        <f>'1.kolo'!H6</f>
        <v>2</v>
      </c>
      <c r="M2" s="266">
        <f>K2*1000+L2</f>
        <v>463002</v>
      </c>
      <c r="N2" s="266">
        <f>IF(MAX($I2,$H2)=1,17,IF(M2=0,16,(COUNTIF($M$2:$M$32,"&gt;"&amp;M2)+1+INT((COUNTIF($M$2:$M$32,"="&amp;M2)-1)/2+0.5))))</f>
        <v>12</v>
      </c>
      <c r="O2" s="268">
        <f>IF('1.kolo'!D6="V",0,IF('1.kolo'!F6="R",N2,N2+'1.kolo'!F6))</f>
        <v>12</v>
      </c>
      <c r="P2" s="266">
        <f>IF(INT((COUNTIF($M$2:$M$32,"="&amp;M2)-1)/2+0.5)&gt;0,IF(M2=0,0,O2),0)</f>
        <v>0</v>
      </c>
      <c r="Q2" s="269">
        <f>'1.kolo'!I7</f>
        <v>2410</v>
      </c>
      <c r="R2" s="268">
        <f>'1.kolo'!H7</f>
        <v>13</v>
      </c>
      <c r="S2" s="266">
        <f>Q2*1000+R2</f>
        <v>2410013</v>
      </c>
      <c r="T2" s="266">
        <f>IF(MAX($I2,$H2)=1,17,IF(S2=0,16,(COUNTIF($S$2:$S$32,"&gt;"&amp;S2)+1+INT((COUNTIF($S$2:$S$32,"="&amp;S2)-1)/2+0.5))))</f>
        <v>5</v>
      </c>
      <c r="U2" s="268">
        <f>IF('1.kolo'!D6="V",0,IF('1.kolo'!F7="O",T2,T2+'1.kolo'!F7))</f>
        <v>5</v>
      </c>
      <c r="V2" s="267">
        <f>IF(INT((COUNTIF($S$2:$S$32,"="&amp;S2)-1)/2+0.5)&gt;0,IF(S2=0,0,U2),0)</f>
        <v>0</v>
      </c>
      <c r="W2" s="269">
        <f>'1.kolo'!P6</f>
        <v>0</v>
      </c>
      <c r="X2" s="266">
        <f>'1.kolo'!O6</f>
        <v>0</v>
      </c>
      <c r="Y2" s="266">
        <f>W2*1000+X2</f>
        <v>0</v>
      </c>
      <c r="Z2" s="266">
        <f>IF(MAX($I2,$H2)=1,17,IF(Y2=0,16,(COUNTIF($Y$2:$Y$32,"&gt;"&amp;Y2)+1+INT((COUNTIF($Y$2:$Y$32,"="&amp;Y2)-1)/2+0.5))))</f>
        <v>16</v>
      </c>
      <c r="AA2" s="268">
        <f>IF('1.kolo'!D6="V",0,IF('1.kolo'!M6="R",Z2,Z2+'1.kolo'!M6))</f>
        <v>16</v>
      </c>
      <c r="AB2" s="266">
        <f>IF(INT((COUNTIF($Y$2:$Y$32,"="&amp;Y2)-1)/2+0.5)&gt;0,IF(Y2=0,0,AA2),0)</f>
        <v>0</v>
      </c>
      <c r="AC2" s="269">
        <f>'1.kolo'!P7</f>
        <v>4141</v>
      </c>
      <c r="AD2" s="266">
        <f>'1.kolo'!O7</f>
        <v>14</v>
      </c>
      <c r="AE2" s="266">
        <f>AC2*1000+AD2</f>
        <v>4141014</v>
      </c>
      <c r="AF2" s="266">
        <f>IF(MAX($I2,$H2)=1,17,IF(AE2=0,16,(COUNTIF($AE$2:$AE$32,"&gt;"&amp;AE2)+1+INT((COUNTIF($AE$2:$AE$32,"="&amp;AE2)-1)/2+0.5))))</f>
        <v>2</v>
      </c>
      <c r="AG2" s="268">
        <f>IF('1.kolo'!D6="V",0,IF('1.kolo'!M7="O",AF2,AF2+'1.kolo'!M7))</f>
        <v>2</v>
      </c>
      <c r="AH2" s="267">
        <f>IF(INT((COUNTIF($AE$2:$AE$32,"="&amp;AE2)-1)/2+0.5)&gt;0,IF(AE2=0,0,AG2),0)</f>
        <v>0</v>
      </c>
      <c r="AI2" s="270"/>
      <c r="AJ2" s="265">
        <f>'Výsledky 1.+2.+3.kolo'!R6</f>
        <v>163</v>
      </c>
      <c r="AK2" s="266">
        <f>'Výsledky 1.+2.+3.kolo'!Q6</f>
        <v>7014</v>
      </c>
      <c r="AL2" s="266">
        <f>'Výsledky 1.+2.+3.kolo'!P6</f>
        <v>29</v>
      </c>
      <c r="AM2" s="266">
        <f>(1000-AJ2)*100000+AK2+AL2/100</f>
        <v>83707014.29</v>
      </c>
      <c r="AN2" s="267">
        <f aca="true" t="shared" si="0" ref="AN2:AN32">COUNTIF($AM$2:$AM$32,"&gt;"&amp;AM2)+1</f>
        <v>9</v>
      </c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59"/>
    </row>
    <row r="3" spans="2:59" ht="12.75">
      <c r="B3" s="259"/>
      <c r="C3" s="271"/>
      <c r="D3" s="272"/>
      <c r="E3" s="272"/>
      <c r="F3" s="272"/>
      <c r="G3" s="272"/>
      <c r="H3" s="272"/>
      <c r="I3" s="272"/>
      <c r="J3" s="273"/>
      <c r="K3" s="274"/>
      <c r="L3" s="274"/>
      <c r="M3" s="272"/>
      <c r="N3" s="272"/>
      <c r="O3" s="274"/>
      <c r="P3" s="272"/>
      <c r="Q3" s="275"/>
      <c r="R3" s="274"/>
      <c r="S3" s="272"/>
      <c r="T3" s="272"/>
      <c r="U3" s="274"/>
      <c r="V3" s="273"/>
      <c r="W3" s="275"/>
      <c r="X3" s="272"/>
      <c r="Y3" s="272"/>
      <c r="Z3" s="272"/>
      <c r="AA3" s="274"/>
      <c r="AB3" s="272"/>
      <c r="AC3" s="275"/>
      <c r="AD3" s="272"/>
      <c r="AE3" s="272"/>
      <c r="AF3" s="272"/>
      <c r="AG3" s="274"/>
      <c r="AH3" s="273"/>
      <c r="AI3" s="270"/>
      <c r="AJ3" s="271"/>
      <c r="AK3" s="272"/>
      <c r="AL3" s="272"/>
      <c r="AM3" s="272"/>
      <c r="AN3" s="273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59"/>
    </row>
    <row r="4" spans="2:59" ht="12.75">
      <c r="B4" s="259">
        <f>IF(COUNTIF('1.kolo'!$D$6:'1.kolo'!$D$36,"="&amp;"v")&gt;0,1,0)</f>
        <v>0</v>
      </c>
      <c r="C4" s="271">
        <f>'1.kolo'!S8</f>
        <v>30</v>
      </c>
      <c r="D4" s="272">
        <f>'1.kolo'!T8</f>
        <v>5377</v>
      </c>
      <c r="E4" s="272">
        <f>INT(SUM('1.kolo'!H8:H9,'1.kolo'!O8:O9))</f>
        <v>24</v>
      </c>
      <c r="F4" s="272">
        <f aca="true" t="shared" si="1" ref="F4:F32">(1000-C4)*100000+D4+E4/100</f>
        <v>97005377.24</v>
      </c>
      <c r="G4" s="272">
        <f aca="true" t="shared" si="2" ref="G4:G32">COUNTIF($F$2:$F$32,"&gt;"&amp;F4)+1+INT((COUNTIF($F$2:$F$32,"="&amp;F4)-1)/2+0.5)</f>
        <v>4</v>
      </c>
      <c r="H4" s="272">
        <f>IF('1.kolo'!D8="V",1,0)</f>
        <v>0</v>
      </c>
      <c r="I4" s="272">
        <f>IF('1.kolo'!D8="O",1,0)</f>
        <v>0</v>
      </c>
      <c r="J4" s="273"/>
      <c r="K4" s="274">
        <f>'1.kolo'!I8</f>
        <v>1402</v>
      </c>
      <c r="L4" s="274">
        <f>'1.kolo'!H8</f>
        <v>6</v>
      </c>
      <c r="M4" s="272">
        <f aca="true" t="shared" si="3" ref="M4:M32">K4*1000+L4</f>
        <v>1402006</v>
      </c>
      <c r="N4" s="272">
        <f aca="true" t="shared" si="4" ref="N4:N32">IF(MAX($I4,$H4)=1,17,IF(M4=0,16,(COUNTIF($M$2:$M$32,"&gt;"&amp;M4)+1+INT((COUNTIF($M$2:$M$32,"="&amp;M4)-1)/2+0.5))))</f>
        <v>5</v>
      </c>
      <c r="O4" s="274">
        <f>IF('1.kolo'!D8="V",0,IF('1.kolo'!F8="R",N4,N4+'1.kolo'!F8))</f>
        <v>5</v>
      </c>
      <c r="P4" s="272">
        <f aca="true" t="shared" si="5" ref="P4:P32">IF(INT((COUNTIF($M$2:$M$32,"="&amp;M4)-1)/2+0.5)&gt;0,IF(M4=0,0,O4),0)</f>
        <v>0</v>
      </c>
      <c r="Q4" s="275">
        <f>'1.kolo'!I9</f>
        <v>640</v>
      </c>
      <c r="R4" s="274">
        <f>'1.kolo'!H9</f>
        <v>3</v>
      </c>
      <c r="S4" s="272">
        <f aca="true" t="shared" si="6" ref="S4:S32">Q4*1000+R4</f>
        <v>640003</v>
      </c>
      <c r="T4" s="272">
        <f aca="true" t="shared" si="7" ref="T4:T32">IF(MAX($I4,$H4)=1,17,IF(S4=0,16,(COUNTIF($S$2:$S$32,"&gt;"&amp;S4)+1+INT((COUNTIF($S$2:$S$32,"="&amp;S4)-1)/2+0.5))))</f>
        <v>14</v>
      </c>
      <c r="U4" s="274">
        <f>IF('1.kolo'!D8="V",0,IF('1.kolo'!F9="O",T4,T4+'1.kolo'!F9))</f>
        <v>14</v>
      </c>
      <c r="V4" s="273">
        <f aca="true" t="shared" si="8" ref="V4:V32">IF(INT((COUNTIF($S$2:$S$32,"="&amp;S4)-1)/2+0.5)&gt;0,IF(S4=0,0,U4),0)</f>
        <v>0</v>
      </c>
      <c r="W4" s="275">
        <f>'1.kolo'!P8</f>
        <v>220</v>
      </c>
      <c r="X4" s="272">
        <f>'1.kolo'!O8</f>
        <v>1</v>
      </c>
      <c r="Y4" s="272">
        <f aca="true" t="shared" si="9" ref="Y4:Y32">W4*1000+X4</f>
        <v>220001</v>
      </c>
      <c r="Z4" s="272">
        <f aca="true" t="shared" si="10" ref="Z4:Z32">IF(MAX($I4,$H4)=1,17,IF(Y4=0,16,(COUNTIF($Y$2:$Y$32,"&gt;"&amp;Y4)+1+INT((COUNTIF($Y$2:$Y$32,"="&amp;Y4)-1)/2+0.5))))</f>
        <v>8</v>
      </c>
      <c r="AA4" s="274">
        <f>IF('1.kolo'!D8="V",0,IF('1.kolo'!M8="R",Z4,Z4+'1.kolo'!M8))</f>
        <v>8</v>
      </c>
      <c r="AB4" s="272">
        <f aca="true" t="shared" si="11" ref="AB4:AB32">IF(INT((COUNTIF($Y$2:$Y$32,"="&amp;Y4)-1)/2+0.5)&gt;0,IF(Y4=0,0,AA4),0)</f>
        <v>8</v>
      </c>
      <c r="AC4" s="275">
        <f>'1.kolo'!P9</f>
        <v>3115</v>
      </c>
      <c r="AD4" s="272">
        <f>'1.kolo'!O9</f>
        <v>14</v>
      </c>
      <c r="AE4" s="272">
        <f aca="true" t="shared" si="12" ref="AE4:AE32">AC4*1000+AD4</f>
        <v>3115014</v>
      </c>
      <c r="AF4" s="272">
        <f>IF(MAX($I4,$H4)=1,17,IF(AE4=0,16,(COUNTIF($AE$2:$AE$32,"&gt;"&amp;AE4)+1+INT((COUNTIF($AE$2:$AE$32,"="&amp;AE4)-1)/2+0.5))))</f>
        <v>3</v>
      </c>
      <c r="AG4" s="274">
        <f>IF('1.kolo'!D8="V",0,IF('1.kolo'!M9="O",AF4,AF4+'1.kolo'!M9))</f>
        <v>3</v>
      </c>
      <c r="AH4" s="273">
        <f aca="true" t="shared" si="13" ref="AH4:AH32">IF(INT((COUNTIF($AE$2:$AE$32,"="&amp;AE4)-1)/2+0.5)&gt;0,IF(AE4=0,0,AG4),0)</f>
        <v>0</v>
      </c>
      <c r="AI4" s="270"/>
      <c r="AJ4" s="271">
        <f>'Výsledky 1.+2.+3.kolo'!R8</f>
        <v>158</v>
      </c>
      <c r="AK4" s="272">
        <f>'Výsledky 1.+2.+3.kolo'!Q8</f>
        <v>5377</v>
      </c>
      <c r="AL4" s="272">
        <f>'Výsledky 1.+2.+3.kolo'!P8</f>
        <v>24</v>
      </c>
      <c r="AM4" s="272">
        <f aca="true" t="shared" si="14" ref="AM4:AM32">(1000-AJ4)*100000+AK4+AL4/100</f>
        <v>84205377.24</v>
      </c>
      <c r="AN4" s="273">
        <f t="shared" si="0"/>
        <v>4</v>
      </c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59"/>
    </row>
    <row r="5" spans="2:59" ht="12.75">
      <c r="B5" s="259"/>
      <c r="C5" s="271"/>
      <c r="D5" s="272"/>
      <c r="E5" s="272"/>
      <c r="F5" s="272"/>
      <c r="G5" s="272"/>
      <c r="H5" s="272"/>
      <c r="I5" s="272"/>
      <c r="J5" s="273"/>
      <c r="K5" s="274"/>
      <c r="L5" s="274"/>
      <c r="M5" s="272"/>
      <c r="N5" s="272"/>
      <c r="O5" s="274"/>
      <c r="P5" s="272"/>
      <c r="Q5" s="275"/>
      <c r="R5" s="274"/>
      <c r="S5" s="272"/>
      <c r="T5" s="272"/>
      <c r="U5" s="274"/>
      <c r="V5" s="273"/>
      <c r="W5" s="275"/>
      <c r="X5" s="272"/>
      <c r="Y5" s="272"/>
      <c r="Z5" s="272"/>
      <c r="AA5" s="274"/>
      <c r="AB5" s="272"/>
      <c r="AC5" s="275"/>
      <c r="AD5" s="272"/>
      <c r="AE5" s="272"/>
      <c r="AF5" s="272"/>
      <c r="AG5" s="274"/>
      <c r="AH5" s="273"/>
      <c r="AI5" s="270"/>
      <c r="AJ5" s="271"/>
      <c r="AK5" s="272"/>
      <c r="AL5" s="272"/>
      <c r="AM5" s="272"/>
      <c r="AN5" s="273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59"/>
    </row>
    <row r="6" spans="2:59" ht="12.75">
      <c r="B6" s="259">
        <f>IF(COUNTIF('1.kolo'!$D$6:'1.kolo'!$D$36,"="&amp;"O")&gt;0,1,0)</f>
        <v>0</v>
      </c>
      <c r="C6" s="271">
        <f>'1.kolo'!S10</f>
        <v>33</v>
      </c>
      <c r="D6" s="272">
        <f>'1.kolo'!T10</f>
        <v>5614</v>
      </c>
      <c r="E6" s="272">
        <f>INT(SUM('1.kolo'!H10:H11,'1.kolo'!O10:O11))</f>
        <v>26</v>
      </c>
      <c r="F6" s="272">
        <f t="shared" si="1"/>
        <v>96705614.26</v>
      </c>
      <c r="G6" s="272">
        <f t="shared" si="2"/>
        <v>7</v>
      </c>
      <c r="H6" s="272">
        <f>IF('1.kolo'!D10="V",1,0)</f>
        <v>0</v>
      </c>
      <c r="I6" s="272">
        <f>IF('1.kolo'!D10="O",1,0)</f>
        <v>0</v>
      </c>
      <c r="J6" s="273"/>
      <c r="K6" s="274">
        <f>'1.kolo'!I10</f>
        <v>967</v>
      </c>
      <c r="L6" s="274">
        <f>'1.kolo'!H10</f>
        <v>4</v>
      </c>
      <c r="M6" s="272">
        <f t="shared" si="3"/>
        <v>967004</v>
      </c>
      <c r="N6" s="272">
        <f t="shared" si="4"/>
        <v>8</v>
      </c>
      <c r="O6" s="274">
        <f>IF('1.kolo'!D10="V",0,IF('1.kolo'!F10="R",N6,N6+'1.kolo'!F10))</f>
        <v>8</v>
      </c>
      <c r="P6" s="272">
        <f t="shared" si="5"/>
        <v>0</v>
      </c>
      <c r="Q6" s="275">
        <f>'1.kolo'!I11</f>
        <v>3126</v>
      </c>
      <c r="R6" s="274">
        <f>'1.kolo'!H11</f>
        <v>17</v>
      </c>
      <c r="S6" s="272">
        <f t="shared" si="6"/>
        <v>3126017</v>
      </c>
      <c r="T6" s="272">
        <f t="shared" si="7"/>
        <v>3</v>
      </c>
      <c r="U6" s="274">
        <f>IF('1.kolo'!D10="V",0,IF('1.kolo'!F11="O",T6,T6+'1.kolo'!F11))</f>
        <v>3</v>
      </c>
      <c r="V6" s="273">
        <f t="shared" si="8"/>
        <v>0</v>
      </c>
      <c r="W6" s="275">
        <f>'1.kolo'!P10</f>
        <v>0</v>
      </c>
      <c r="X6" s="272">
        <f>'1.kolo'!O10</f>
        <v>0</v>
      </c>
      <c r="Y6" s="272">
        <f t="shared" si="9"/>
        <v>0</v>
      </c>
      <c r="Z6" s="272">
        <f t="shared" si="10"/>
        <v>16</v>
      </c>
      <c r="AA6" s="274">
        <f>IF('1.kolo'!D10="V",0,IF('1.kolo'!M10="R",Z6,Z6+'1.kolo'!M10))</f>
        <v>16</v>
      </c>
      <c r="AB6" s="272">
        <f t="shared" si="11"/>
        <v>0</v>
      </c>
      <c r="AC6" s="275">
        <f>'1.kolo'!P11</f>
        <v>1521</v>
      </c>
      <c r="AD6" s="272">
        <f>'1.kolo'!O11</f>
        <v>5</v>
      </c>
      <c r="AE6" s="272">
        <f t="shared" si="12"/>
        <v>1521005</v>
      </c>
      <c r="AF6" s="272">
        <f>IF(MAX($I6,$H6)=1,17,IF(AE6=0,16,(COUNTIF($AE$2:$AE$32,"&gt;"&amp;AE6)+1+INT((COUNTIF($AE$2:$AE$32,"="&amp;AE6)-1)/2+0.5))))</f>
        <v>6</v>
      </c>
      <c r="AG6" s="274">
        <f>IF('1.kolo'!D10="V",0,IF('1.kolo'!M11="O",AF6,AF6+'1.kolo'!M11))</f>
        <v>6</v>
      </c>
      <c r="AH6" s="273">
        <f t="shared" si="13"/>
        <v>0</v>
      </c>
      <c r="AI6" s="270"/>
      <c r="AJ6" s="271">
        <f>'Výsledky 1.+2.+3.kolo'!R10</f>
        <v>161</v>
      </c>
      <c r="AK6" s="272">
        <f>'Výsledky 1.+2.+3.kolo'!Q10</f>
        <v>5614</v>
      </c>
      <c r="AL6" s="272">
        <f>'Výsledky 1.+2.+3.kolo'!P10</f>
        <v>26</v>
      </c>
      <c r="AM6" s="272">
        <f t="shared" si="14"/>
        <v>83905614.26</v>
      </c>
      <c r="AN6" s="273">
        <f t="shared" si="0"/>
        <v>7</v>
      </c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59"/>
    </row>
    <row r="7" spans="2:59" ht="12.75">
      <c r="B7" s="259"/>
      <c r="C7" s="271"/>
      <c r="D7" s="272"/>
      <c r="E7" s="272"/>
      <c r="F7" s="272"/>
      <c r="G7" s="272"/>
      <c r="H7" s="272"/>
      <c r="I7" s="272"/>
      <c r="J7" s="273"/>
      <c r="K7" s="274"/>
      <c r="L7" s="274"/>
      <c r="M7" s="272"/>
      <c r="N7" s="272"/>
      <c r="O7" s="274"/>
      <c r="P7" s="272"/>
      <c r="Q7" s="275"/>
      <c r="R7" s="274"/>
      <c r="S7" s="272"/>
      <c r="T7" s="272"/>
      <c r="U7" s="274"/>
      <c r="V7" s="273"/>
      <c r="W7" s="275"/>
      <c r="X7" s="272"/>
      <c r="Y7" s="272"/>
      <c r="Z7" s="272"/>
      <c r="AA7" s="274"/>
      <c r="AB7" s="272"/>
      <c r="AC7" s="275"/>
      <c r="AD7" s="272"/>
      <c r="AE7" s="272"/>
      <c r="AF7" s="272"/>
      <c r="AG7" s="274"/>
      <c r="AH7" s="273"/>
      <c r="AI7" s="270"/>
      <c r="AJ7" s="271"/>
      <c r="AK7" s="272"/>
      <c r="AL7" s="272"/>
      <c r="AM7" s="272"/>
      <c r="AN7" s="273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59"/>
    </row>
    <row r="8" spans="2:59" ht="12.75">
      <c r="B8" s="259"/>
      <c r="C8" s="271">
        <f>'1.kolo'!S12</f>
        <v>19</v>
      </c>
      <c r="D8" s="272">
        <f>'1.kolo'!T12</f>
        <v>9576</v>
      </c>
      <c r="E8" s="272">
        <f>INT(SUM('1.kolo'!H12:H13,'1.kolo'!O12:O13))</f>
        <v>44</v>
      </c>
      <c r="F8" s="272">
        <f t="shared" si="1"/>
        <v>98109576.44</v>
      </c>
      <c r="G8" s="272">
        <f t="shared" si="2"/>
        <v>1</v>
      </c>
      <c r="H8" s="272">
        <f>IF('1.kolo'!D12="V",1,0)</f>
        <v>0</v>
      </c>
      <c r="I8" s="272">
        <f>IF('1.kolo'!D12="O",1,0)</f>
        <v>0</v>
      </c>
      <c r="J8" s="273"/>
      <c r="K8" s="274">
        <f>'1.kolo'!I12</f>
        <v>2699</v>
      </c>
      <c r="L8" s="274">
        <f>'1.kolo'!H12</f>
        <v>11</v>
      </c>
      <c r="M8" s="272">
        <f t="shared" si="3"/>
        <v>2699011</v>
      </c>
      <c r="N8" s="272">
        <f t="shared" si="4"/>
        <v>2</v>
      </c>
      <c r="O8" s="274">
        <f>IF('1.kolo'!D12="V",0,IF('1.kolo'!F12="R",N8,N8+'1.kolo'!F12))</f>
        <v>2</v>
      </c>
      <c r="P8" s="272">
        <f t="shared" si="5"/>
        <v>0</v>
      </c>
      <c r="Q8" s="275">
        <f>'1.kolo'!I13</f>
        <v>1869</v>
      </c>
      <c r="R8" s="274">
        <f>'1.kolo'!H13</f>
        <v>10</v>
      </c>
      <c r="S8" s="272">
        <f t="shared" si="6"/>
        <v>1869010</v>
      </c>
      <c r="T8" s="272">
        <f t="shared" si="7"/>
        <v>8</v>
      </c>
      <c r="U8" s="274">
        <f>IF('1.kolo'!D12="V",0,IF('1.kolo'!F13="O",T8,T8+'1.kolo'!F13))</f>
        <v>8</v>
      </c>
      <c r="V8" s="273">
        <f t="shared" si="8"/>
        <v>0</v>
      </c>
      <c r="W8" s="275">
        <f>'1.kolo'!P12</f>
        <v>220</v>
      </c>
      <c r="X8" s="272">
        <f>'1.kolo'!O12</f>
        <v>1</v>
      </c>
      <c r="Y8" s="272">
        <f t="shared" si="9"/>
        <v>220001</v>
      </c>
      <c r="Z8" s="272">
        <f t="shared" si="10"/>
        <v>8</v>
      </c>
      <c r="AA8" s="274">
        <f>IF('1.kolo'!D12="V",0,IF('1.kolo'!M12="R",Z8,Z8+'1.kolo'!M12))</f>
        <v>8</v>
      </c>
      <c r="AB8" s="272">
        <f t="shared" si="11"/>
        <v>8</v>
      </c>
      <c r="AC8" s="275">
        <f>'1.kolo'!P13</f>
        <v>4788</v>
      </c>
      <c r="AD8" s="272">
        <f>'1.kolo'!O13</f>
        <v>22</v>
      </c>
      <c r="AE8" s="272">
        <f t="shared" si="12"/>
        <v>4788022</v>
      </c>
      <c r="AF8" s="272">
        <f>IF(MAX($I8,$H8)=1,17,IF(AE8=0,16,(COUNTIF($AE$2:$AE$32,"&gt;"&amp;AE8)+1+INT((COUNTIF($AE$2:$AE$32,"="&amp;AE8)-1)/2+0.5))))</f>
        <v>1</v>
      </c>
      <c r="AG8" s="274">
        <f>IF('1.kolo'!D12="V",0,IF('1.kolo'!M13="O",AF8,AF8+'1.kolo'!M13))</f>
        <v>1</v>
      </c>
      <c r="AH8" s="273">
        <f t="shared" si="13"/>
        <v>0</v>
      </c>
      <c r="AI8" s="270"/>
      <c r="AJ8" s="271">
        <f>'Výsledky 1.+2.+3.kolo'!R12</f>
        <v>147</v>
      </c>
      <c r="AK8" s="272">
        <f>'Výsledky 1.+2.+3.kolo'!Q12</f>
        <v>9576</v>
      </c>
      <c r="AL8" s="272">
        <f>'Výsledky 1.+2.+3.kolo'!P12</f>
        <v>44</v>
      </c>
      <c r="AM8" s="272">
        <f t="shared" si="14"/>
        <v>85309576.44</v>
      </c>
      <c r="AN8" s="273">
        <f t="shared" si="0"/>
        <v>1</v>
      </c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59"/>
    </row>
    <row r="9" spans="2:59" ht="12.75">
      <c r="B9" s="259"/>
      <c r="C9" s="271"/>
      <c r="D9" s="272"/>
      <c r="E9" s="272"/>
      <c r="F9" s="272"/>
      <c r="G9" s="272"/>
      <c r="H9" s="272"/>
      <c r="I9" s="272"/>
      <c r="J9" s="273"/>
      <c r="K9" s="274"/>
      <c r="L9" s="274"/>
      <c r="M9" s="272"/>
      <c r="N9" s="272"/>
      <c r="O9" s="274"/>
      <c r="P9" s="272"/>
      <c r="Q9" s="275"/>
      <c r="R9" s="274"/>
      <c r="S9" s="272"/>
      <c r="T9" s="272"/>
      <c r="U9" s="274"/>
      <c r="V9" s="273"/>
      <c r="W9" s="275"/>
      <c r="X9" s="272"/>
      <c r="Y9" s="272"/>
      <c r="Z9" s="272"/>
      <c r="AA9" s="274"/>
      <c r="AB9" s="272"/>
      <c r="AC9" s="275"/>
      <c r="AD9" s="272"/>
      <c r="AE9" s="272"/>
      <c r="AF9" s="272"/>
      <c r="AG9" s="274"/>
      <c r="AH9" s="273"/>
      <c r="AI9" s="270"/>
      <c r="AJ9" s="271"/>
      <c r="AK9" s="272"/>
      <c r="AL9" s="272"/>
      <c r="AM9" s="272"/>
      <c r="AN9" s="273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59"/>
    </row>
    <row r="10" spans="2:59" ht="12.75">
      <c r="B10" s="259"/>
      <c r="C10" s="271">
        <f>'1.kolo'!S14</f>
        <v>34</v>
      </c>
      <c r="D10" s="272">
        <f>'1.kolo'!T14</f>
        <v>4478</v>
      </c>
      <c r="E10" s="272">
        <f>INT(SUM('1.kolo'!H14:H15,'1.kolo'!O14:O15))</f>
        <v>20</v>
      </c>
      <c r="F10" s="272">
        <f t="shared" si="1"/>
        <v>96604478.2</v>
      </c>
      <c r="G10" s="272">
        <f t="shared" si="2"/>
        <v>8</v>
      </c>
      <c r="H10" s="272">
        <f>IF('1.kolo'!D14="V",1,0)</f>
        <v>0</v>
      </c>
      <c r="I10" s="272">
        <f>IF('1.kolo'!D14="O",1,0)</f>
        <v>0</v>
      </c>
      <c r="J10" s="273"/>
      <c r="K10" s="274">
        <f>'1.kolo'!I14</f>
        <v>900</v>
      </c>
      <c r="L10" s="274">
        <f>'1.kolo'!H14</f>
        <v>4</v>
      </c>
      <c r="M10" s="272">
        <f t="shared" si="3"/>
        <v>900004</v>
      </c>
      <c r="N10" s="272">
        <f t="shared" si="4"/>
        <v>9</v>
      </c>
      <c r="O10" s="274">
        <f>IF('1.kolo'!D14="V",0,IF('1.kolo'!F14="R",N10,N10+'1.kolo'!F14))</f>
        <v>9</v>
      </c>
      <c r="P10" s="272">
        <f t="shared" si="5"/>
        <v>0</v>
      </c>
      <c r="Q10" s="275">
        <f>'1.kolo'!I15</f>
        <v>1197</v>
      </c>
      <c r="R10" s="274">
        <f>'1.kolo'!H15</f>
        <v>6</v>
      </c>
      <c r="S10" s="272">
        <f t="shared" si="6"/>
        <v>1197006</v>
      </c>
      <c r="T10" s="272">
        <f t="shared" si="7"/>
        <v>11</v>
      </c>
      <c r="U10" s="274">
        <f>IF('1.kolo'!D14="V",0,IF('1.kolo'!F15="O",T10,T10+'1.kolo'!F15))</f>
        <v>11</v>
      </c>
      <c r="V10" s="273">
        <f t="shared" si="8"/>
        <v>0</v>
      </c>
      <c r="W10" s="275">
        <f>'1.kolo'!P14</f>
        <v>210</v>
      </c>
      <c r="X10" s="272">
        <f>'1.kolo'!O14</f>
        <v>1</v>
      </c>
      <c r="Y10" s="272">
        <f t="shared" si="9"/>
        <v>210001</v>
      </c>
      <c r="Z10" s="272">
        <f t="shared" si="10"/>
        <v>9</v>
      </c>
      <c r="AA10" s="274">
        <f>IF('1.kolo'!D14="V",0,IF('1.kolo'!M14="R",Z10,Z10+'1.kolo'!M14))</f>
        <v>9</v>
      </c>
      <c r="AB10" s="272">
        <f t="shared" si="11"/>
        <v>0</v>
      </c>
      <c r="AC10" s="275">
        <f>'1.kolo'!P15</f>
        <v>2171</v>
      </c>
      <c r="AD10" s="272">
        <f>'1.kolo'!O15</f>
        <v>9</v>
      </c>
      <c r="AE10" s="272">
        <f t="shared" si="12"/>
        <v>2171009</v>
      </c>
      <c r="AF10" s="272">
        <f>IF(MAX($I10,$H10)=1,17,IF(AE10=0,16,(COUNTIF($AE$2:$AE$32,"&gt;"&amp;AE10)+1+INT((COUNTIF($AE$2:$AE$32,"="&amp;AE10)-1)/2+0.5))))</f>
        <v>5</v>
      </c>
      <c r="AG10" s="274">
        <f>IF('1.kolo'!D14="V",0,IF('1.kolo'!M15="O",AF10,AF10+'1.kolo'!M15))</f>
        <v>5</v>
      </c>
      <c r="AH10" s="273">
        <f t="shared" si="13"/>
        <v>0</v>
      </c>
      <c r="AI10" s="270"/>
      <c r="AJ10" s="271">
        <f>'Výsledky 1.+2.+3.kolo'!R14</f>
        <v>162</v>
      </c>
      <c r="AK10" s="272">
        <f>'Výsledky 1.+2.+3.kolo'!Q14</f>
        <v>4478</v>
      </c>
      <c r="AL10" s="272">
        <f>'Výsledky 1.+2.+3.kolo'!P14</f>
        <v>20</v>
      </c>
      <c r="AM10" s="272">
        <f t="shared" si="14"/>
        <v>83804478.2</v>
      </c>
      <c r="AN10" s="273">
        <f t="shared" si="0"/>
        <v>8</v>
      </c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59"/>
    </row>
    <row r="11" spans="2:59" ht="12.75">
      <c r="B11" s="259"/>
      <c r="C11" s="271"/>
      <c r="D11" s="272"/>
      <c r="E11" s="272"/>
      <c r="F11" s="272"/>
      <c r="G11" s="272"/>
      <c r="H11" s="272"/>
      <c r="I11" s="272"/>
      <c r="J11" s="273"/>
      <c r="K11" s="274"/>
      <c r="L11" s="274"/>
      <c r="M11" s="272"/>
      <c r="N11" s="272"/>
      <c r="O11" s="274"/>
      <c r="P11" s="272"/>
      <c r="Q11" s="275"/>
      <c r="R11" s="274"/>
      <c r="S11" s="272"/>
      <c r="T11" s="272"/>
      <c r="U11" s="274"/>
      <c r="V11" s="273"/>
      <c r="W11" s="275"/>
      <c r="X11" s="272"/>
      <c r="Y11" s="272"/>
      <c r="Z11" s="272"/>
      <c r="AA11" s="274"/>
      <c r="AB11" s="272"/>
      <c r="AC11" s="275"/>
      <c r="AD11" s="272"/>
      <c r="AE11" s="272"/>
      <c r="AF11" s="272"/>
      <c r="AG11" s="274"/>
      <c r="AH11" s="273"/>
      <c r="AI11" s="270"/>
      <c r="AJ11" s="271"/>
      <c r="AK11" s="272"/>
      <c r="AL11" s="272"/>
      <c r="AM11" s="272"/>
      <c r="AN11" s="273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59"/>
    </row>
    <row r="12" spans="2:59" ht="12.75">
      <c r="B12" s="259"/>
      <c r="C12" s="271">
        <f>'1.kolo'!S16</f>
        <v>41</v>
      </c>
      <c r="D12" s="272">
        <f>'1.kolo'!T16</f>
        <v>2112</v>
      </c>
      <c r="E12" s="272">
        <f>INT(SUM('1.kolo'!H16:H17,'1.kolo'!O16:O17))</f>
        <v>9</v>
      </c>
      <c r="F12" s="272">
        <f t="shared" si="1"/>
        <v>95902112.09</v>
      </c>
      <c r="G12" s="272">
        <f t="shared" si="2"/>
        <v>14</v>
      </c>
      <c r="H12" s="272">
        <f>IF('1.kolo'!D16="V",1,0)</f>
        <v>0</v>
      </c>
      <c r="I12" s="272">
        <f>IF('1.kolo'!D16="O",1,0)</f>
        <v>0</v>
      </c>
      <c r="J12" s="273"/>
      <c r="K12" s="274">
        <f>'1.kolo'!I16</f>
        <v>455</v>
      </c>
      <c r="L12" s="274">
        <f>'1.kolo'!H16</f>
        <v>2</v>
      </c>
      <c r="M12" s="272">
        <f t="shared" si="3"/>
        <v>455002</v>
      </c>
      <c r="N12" s="272">
        <f t="shared" si="4"/>
        <v>13</v>
      </c>
      <c r="O12" s="274">
        <f>IF('1.kolo'!D16="V",0,IF('1.kolo'!F16="R",N12,N12+'1.kolo'!F16))</f>
        <v>13</v>
      </c>
      <c r="P12" s="272">
        <f t="shared" si="5"/>
        <v>0</v>
      </c>
      <c r="Q12" s="275">
        <f>'1.kolo'!I17</f>
        <v>932</v>
      </c>
      <c r="R12" s="274">
        <f>'1.kolo'!H17</f>
        <v>4</v>
      </c>
      <c r="S12" s="272">
        <f t="shared" si="6"/>
        <v>932004</v>
      </c>
      <c r="T12" s="272">
        <f t="shared" si="7"/>
        <v>13</v>
      </c>
      <c r="U12" s="274">
        <f>IF('1.kolo'!D16="V",0,IF('1.kolo'!F17="O",T12,T12+'1.kolo'!F17))</f>
        <v>13</v>
      </c>
      <c r="V12" s="273">
        <f t="shared" si="8"/>
        <v>0</v>
      </c>
      <c r="W12" s="275">
        <f>'1.kolo'!P16</f>
        <v>505</v>
      </c>
      <c r="X12" s="272">
        <f>'1.kolo'!O16</f>
        <v>2</v>
      </c>
      <c r="Y12" s="272">
        <f t="shared" si="9"/>
        <v>505002</v>
      </c>
      <c r="Z12" s="272">
        <f t="shared" si="10"/>
        <v>2</v>
      </c>
      <c r="AA12" s="274">
        <f>IF('1.kolo'!D16="V",0,IF('1.kolo'!M16="R",Z12,Z12+'1.kolo'!M16))</f>
        <v>2</v>
      </c>
      <c r="AB12" s="272">
        <f t="shared" si="11"/>
        <v>0</v>
      </c>
      <c r="AC12" s="275">
        <f>'1.kolo'!P17</f>
        <v>220</v>
      </c>
      <c r="AD12" s="272">
        <f>'1.kolo'!O17</f>
        <v>1</v>
      </c>
      <c r="AE12" s="272">
        <f t="shared" si="12"/>
        <v>220001</v>
      </c>
      <c r="AF12" s="272">
        <f>IF(MAX($I12,$H12)=1,17,IF(AE12=0,16,(COUNTIF($AE$2:$AE$32,"&gt;"&amp;AE12)+1+INT((COUNTIF($AE$2:$AE$32,"="&amp;AE12)-1)/2+0.5))))</f>
        <v>13</v>
      </c>
      <c r="AG12" s="274">
        <f>IF('1.kolo'!D16="V",0,IF('1.kolo'!M17="O",AF12,AF12+'1.kolo'!M17))</f>
        <v>13</v>
      </c>
      <c r="AH12" s="273">
        <f t="shared" si="13"/>
        <v>13</v>
      </c>
      <c r="AI12" s="270"/>
      <c r="AJ12" s="271">
        <f>'Výsledky 1.+2.+3.kolo'!R16</f>
        <v>169</v>
      </c>
      <c r="AK12" s="272">
        <f>'Výsledky 1.+2.+3.kolo'!Q16</f>
        <v>2112</v>
      </c>
      <c r="AL12" s="272">
        <f>'Výsledky 1.+2.+3.kolo'!P16</f>
        <v>9</v>
      </c>
      <c r="AM12" s="272">
        <f t="shared" si="14"/>
        <v>83102112.09</v>
      </c>
      <c r="AN12" s="273">
        <f t="shared" si="0"/>
        <v>14</v>
      </c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59"/>
    </row>
    <row r="13" spans="2:59" ht="12.75">
      <c r="B13" s="259"/>
      <c r="C13" s="271"/>
      <c r="D13" s="272"/>
      <c r="E13" s="272"/>
      <c r="F13" s="272"/>
      <c r="G13" s="272"/>
      <c r="H13" s="272"/>
      <c r="I13" s="272"/>
      <c r="J13" s="273"/>
      <c r="K13" s="274"/>
      <c r="L13" s="274"/>
      <c r="M13" s="272"/>
      <c r="N13" s="272"/>
      <c r="O13" s="274"/>
      <c r="P13" s="272"/>
      <c r="Q13" s="275"/>
      <c r="R13" s="274"/>
      <c r="S13" s="272"/>
      <c r="T13" s="272"/>
      <c r="U13" s="274"/>
      <c r="V13" s="273"/>
      <c r="W13" s="275"/>
      <c r="X13" s="272"/>
      <c r="Y13" s="272"/>
      <c r="Z13" s="272"/>
      <c r="AA13" s="274"/>
      <c r="AB13" s="272"/>
      <c r="AC13" s="275"/>
      <c r="AD13" s="272"/>
      <c r="AE13" s="272"/>
      <c r="AF13" s="272"/>
      <c r="AG13" s="274"/>
      <c r="AH13" s="273"/>
      <c r="AI13" s="270"/>
      <c r="AJ13" s="271"/>
      <c r="AK13" s="272"/>
      <c r="AL13" s="272"/>
      <c r="AM13" s="272"/>
      <c r="AN13" s="273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59"/>
    </row>
    <row r="14" spans="2:59" ht="12.75">
      <c r="B14" s="259"/>
      <c r="C14" s="271">
        <f>'1.kolo'!S18</f>
        <v>39</v>
      </c>
      <c r="D14" s="272">
        <f>'1.kolo'!T18</f>
        <v>2377</v>
      </c>
      <c r="E14" s="272">
        <f>INT(SUM('1.kolo'!H18:H19,'1.kolo'!O18:O19))</f>
        <v>11</v>
      </c>
      <c r="F14" s="272">
        <f t="shared" si="1"/>
        <v>96102377.11</v>
      </c>
      <c r="G14" s="272">
        <f t="shared" si="2"/>
        <v>13</v>
      </c>
      <c r="H14" s="272">
        <f>IF('1.kolo'!D18="V",1,0)</f>
        <v>0</v>
      </c>
      <c r="I14" s="272">
        <f>IF('1.kolo'!D18="O",1,0)</f>
        <v>0</v>
      </c>
      <c r="J14" s="273"/>
      <c r="K14" s="274">
        <f>'1.kolo'!I18</f>
        <v>156</v>
      </c>
      <c r="L14" s="274">
        <f>'1.kolo'!H18</f>
        <v>1</v>
      </c>
      <c r="M14" s="272">
        <f t="shared" si="3"/>
        <v>156001</v>
      </c>
      <c r="N14" s="272">
        <f t="shared" si="4"/>
        <v>15</v>
      </c>
      <c r="O14" s="274">
        <f>IF('1.kolo'!D18="V",0,IF('1.kolo'!F18="R",N14,N14+'1.kolo'!F18))</f>
        <v>15</v>
      </c>
      <c r="P14" s="272">
        <f t="shared" si="5"/>
        <v>0</v>
      </c>
      <c r="Q14" s="275">
        <f>'1.kolo'!I19</f>
        <v>336</v>
      </c>
      <c r="R14" s="274">
        <f>'1.kolo'!H19</f>
        <v>3</v>
      </c>
      <c r="S14" s="272">
        <f t="shared" si="6"/>
        <v>336003</v>
      </c>
      <c r="T14" s="272">
        <f t="shared" si="7"/>
        <v>15</v>
      </c>
      <c r="U14" s="274">
        <f>IF('1.kolo'!D18="V",0,IF('1.kolo'!F19="O",T14,T14+'1.kolo'!F19))</f>
        <v>15</v>
      </c>
      <c r="V14" s="273">
        <f t="shared" si="8"/>
        <v>0</v>
      </c>
      <c r="W14" s="275">
        <f>'1.kolo'!P18</f>
        <v>584</v>
      </c>
      <c r="X14" s="272">
        <f>'1.kolo'!O18</f>
        <v>2</v>
      </c>
      <c r="Y14" s="272">
        <f t="shared" si="9"/>
        <v>584002</v>
      </c>
      <c r="Z14" s="272">
        <f t="shared" si="10"/>
        <v>1</v>
      </c>
      <c r="AA14" s="274">
        <f>IF('1.kolo'!D18="V",0,IF('1.kolo'!M18="R",Z14,Z14+'1.kolo'!M18))</f>
        <v>1</v>
      </c>
      <c r="AB14" s="272">
        <f t="shared" si="11"/>
        <v>0</v>
      </c>
      <c r="AC14" s="275">
        <f>'1.kolo'!P19</f>
        <v>1301</v>
      </c>
      <c r="AD14" s="272">
        <f>'1.kolo'!O19</f>
        <v>5</v>
      </c>
      <c r="AE14" s="272">
        <f t="shared" si="12"/>
        <v>1301005</v>
      </c>
      <c r="AF14" s="272">
        <f>IF(MAX($I14,$H14)=1,17,IF(AE14=0,16,(COUNTIF($AE$2:$AE$32,"&gt;"&amp;AE14)+1+INT((COUNTIF($AE$2:$AE$32,"="&amp;AE14)-1)/2+0.5))))</f>
        <v>8</v>
      </c>
      <c r="AG14" s="274">
        <f>IF('1.kolo'!D18="V",0,IF('1.kolo'!M19="O",AF14,AF14+'1.kolo'!M19))</f>
        <v>8</v>
      </c>
      <c r="AH14" s="273">
        <f t="shared" si="13"/>
        <v>0</v>
      </c>
      <c r="AI14" s="270"/>
      <c r="AJ14" s="271">
        <f>'Výsledky 1.+2.+3.kolo'!R18</f>
        <v>167</v>
      </c>
      <c r="AK14" s="272">
        <f>'Výsledky 1.+2.+3.kolo'!Q18</f>
        <v>2377</v>
      </c>
      <c r="AL14" s="272">
        <f>'Výsledky 1.+2.+3.kolo'!P18</f>
        <v>11</v>
      </c>
      <c r="AM14" s="272">
        <f t="shared" si="14"/>
        <v>83302377.11</v>
      </c>
      <c r="AN14" s="273">
        <f t="shared" si="0"/>
        <v>13</v>
      </c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59"/>
    </row>
    <row r="15" spans="2:59" ht="12.75">
      <c r="B15" s="259"/>
      <c r="C15" s="271"/>
      <c r="D15" s="272"/>
      <c r="E15" s="272"/>
      <c r="F15" s="272"/>
      <c r="G15" s="272"/>
      <c r="H15" s="272"/>
      <c r="I15" s="272"/>
      <c r="J15" s="273"/>
      <c r="K15" s="274"/>
      <c r="L15" s="274"/>
      <c r="M15" s="272"/>
      <c r="N15" s="272"/>
      <c r="O15" s="274"/>
      <c r="P15" s="272"/>
      <c r="Q15" s="275"/>
      <c r="R15" s="274"/>
      <c r="S15" s="272"/>
      <c r="T15" s="272"/>
      <c r="U15" s="274"/>
      <c r="V15" s="273"/>
      <c r="W15" s="275"/>
      <c r="X15" s="272"/>
      <c r="Y15" s="272"/>
      <c r="Z15" s="272"/>
      <c r="AA15" s="274"/>
      <c r="AB15" s="272"/>
      <c r="AC15" s="275"/>
      <c r="AD15" s="272"/>
      <c r="AE15" s="272"/>
      <c r="AF15" s="272"/>
      <c r="AG15" s="274"/>
      <c r="AH15" s="273"/>
      <c r="AI15" s="270"/>
      <c r="AJ15" s="271"/>
      <c r="AK15" s="272"/>
      <c r="AL15" s="272"/>
      <c r="AM15" s="272"/>
      <c r="AN15" s="273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59"/>
    </row>
    <row r="16" spans="2:59" ht="12.75">
      <c r="B16" s="259"/>
      <c r="C16" s="271">
        <f>'1.kolo'!S20</f>
        <v>36</v>
      </c>
      <c r="D16" s="272">
        <f>'1.kolo'!T20</f>
        <v>3262</v>
      </c>
      <c r="E16" s="272">
        <f>INT(SUM('1.kolo'!H20:H21,'1.kolo'!O20:O21))</f>
        <v>16</v>
      </c>
      <c r="F16" s="272">
        <f t="shared" si="1"/>
        <v>96403262.16</v>
      </c>
      <c r="G16" s="272">
        <f t="shared" si="2"/>
        <v>11</v>
      </c>
      <c r="H16" s="272">
        <f>IF('1.kolo'!D20="V",1,0)</f>
        <v>0</v>
      </c>
      <c r="I16" s="272">
        <f>IF('1.kolo'!D20="O",1,0)</f>
        <v>0</v>
      </c>
      <c r="J16" s="273"/>
      <c r="K16" s="274">
        <f>'1.kolo'!I20</f>
        <v>721</v>
      </c>
      <c r="L16" s="274">
        <f>'1.kolo'!H20</f>
        <v>4</v>
      </c>
      <c r="M16" s="272">
        <f t="shared" si="3"/>
        <v>721004</v>
      </c>
      <c r="N16" s="272">
        <f t="shared" si="4"/>
        <v>11</v>
      </c>
      <c r="O16" s="274">
        <f>IF('1.kolo'!D20="V",0,IF('1.kolo'!F20="R",N16,N16+'1.kolo'!F20))</f>
        <v>11</v>
      </c>
      <c r="P16" s="272">
        <f t="shared" si="5"/>
        <v>0</v>
      </c>
      <c r="Q16" s="275">
        <f>'1.kolo'!I21</f>
        <v>2069</v>
      </c>
      <c r="R16" s="274">
        <f>'1.kolo'!H21</f>
        <v>9</v>
      </c>
      <c r="S16" s="272">
        <f t="shared" si="6"/>
        <v>2069009</v>
      </c>
      <c r="T16" s="272">
        <f t="shared" si="7"/>
        <v>6</v>
      </c>
      <c r="U16" s="274">
        <f>IF('1.kolo'!D20="V",0,IF('1.kolo'!F21="O",T16,T16+'1.kolo'!F21))</f>
        <v>6</v>
      </c>
      <c r="V16" s="273">
        <f t="shared" si="8"/>
        <v>0</v>
      </c>
      <c r="W16" s="275">
        <f>'1.kolo'!P20</f>
        <v>472</v>
      </c>
      <c r="X16" s="272">
        <f>'1.kolo'!O20</f>
        <v>3</v>
      </c>
      <c r="Y16" s="272">
        <f t="shared" si="9"/>
        <v>472003</v>
      </c>
      <c r="Z16" s="272">
        <f t="shared" si="10"/>
        <v>3</v>
      </c>
      <c r="AA16" s="274">
        <f>IF('1.kolo'!D20="V",0,IF('1.kolo'!M20="R",Z16,Z16+'1.kolo'!M20))</f>
        <v>3</v>
      </c>
      <c r="AB16" s="272">
        <f t="shared" si="11"/>
        <v>0</v>
      </c>
      <c r="AC16" s="275">
        <f>'1.kolo'!P21</f>
        <v>0</v>
      </c>
      <c r="AD16" s="272">
        <f>'1.kolo'!O21</f>
        <v>0</v>
      </c>
      <c r="AE16" s="272">
        <f t="shared" si="12"/>
        <v>0</v>
      </c>
      <c r="AF16" s="272">
        <f>IF(MAX($I16,$H16)=1,17,IF(AE16=0,16,(COUNTIF($AE$2:$AE$32,"&gt;"&amp;AE16)+1+INT((COUNTIF($AE$2:$AE$32,"="&amp;AE16)-1)/2+0.5))))</f>
        <v>16</v>
      </c>
      <c r="AG16" s="274">
        <f>IF('1.kolo'!D20="V",0,IF('1.kolo'!M21="O",AF16,AF16+'1.kolo'!M21))</f>
        <v>16</v>
      </c>
      <c r="AH16" s="273">
        <f t="shared" si="13"/>
        <v>0</v>
      </c>
      <c r="AI16" s="270"/>
      <c r="AJ16" s="271">
        <f>'Výsledky 1.+2.+3.kolo'!R20</f>
        <v>164</v>
      </c>
      <c r="AK16" s="272">
        <f>'Výsledky 1.+2.+3.kolo'!Q20</f>
        <v>3262</v>
      </c>
      <c r="AL16" s="272">
        <f>'Výsledky 1.+2.+3.kolo'!P20</f>
        <v>16</v>
      </c>
      <c r="AM16" s="272">
        <f t="shared" si="14"/>
        <v>83603262.16</v>
      </c>
      <c r="AN16" s="273">
        <f t="shared" si="0"/>
        <v>11</v>
      </c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59"/>
    </row>
    <row r="17" spans="2:59" ht="12.75">
      <c r="B17" s="259"/>
      <c r="C17" s="271"/>
      <c r="D17" s="272"/>
      <c r="E17" s="272"/>
      <c r="F17" s="272"/>
      <c r="G17" s="272"/>
      <c r="H17" s="272"/>
      <c r="I17" s="272"/>
      <c r="J17" s="273"/>
      <c r="K17" s="274"/>
      <c r="L17" s="274"/>
      <c r="M17" s="272"/>
      <c r="N17" s="272"/>
      <c r="O17" s="274"/>
      <c r="P17" s="272"/>
      <c r="Q17" s="275"/>
      <c r="R17" s="274"/>
      <c r="S17" s="272"/>
      <c r="T17" s="272"/>
      <c r="U17" s="274"/>
      <c r="V17" s="273"/>
      <c r="W17" s="275"/>
      <c r="X17" s="272"/>
      <c r="Y17" s="272"/>
      <c r="Z17" s="272"/>
      <c r="AA17" s="274"/>
      <c r="AB17" s="272"/>
      <c r="AC17" s="275"/>
      <c r="AD17" s="272"/>
      <c r="AE17" s="272"/>
      <c r="AF17" s="272"/>
      <c r="AG17" s="274"/>
      <c r="AH17" s="273"/>
      <c r="AI17" s="270"/>
      <c r="AJ17" s="271"/>
      <c r="AK17" s="272"/>
      <c r="AL17" s="272"/>
      <c r="AM17" s="272"/>
      <c r="AN17" s="273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59"/>
    </row>
    <row r="18" spans="2:59" ht="12.75">
      <c r="B18" s="259"/>
      <c r="C18" s="271">
        <f>'1.kolo'!S22</f>
        <v>38</v>
      </c>
      <c r="D18" s="272">
        <f>'1.kolo'!T22</f>
        <v>3676</v>
      </c>
      <c r="E18" s="272">
        <f>INT(SUM('1.kolo'!H22:H23,'1.kolo'!O22:O23))</f>
        <v>19</v>
      </c>
      <c r="F18" s="272">
        <f t="shared" si="1"/>
        <v>96203676.19</v>
      </c>
      <c r="G18" s="272">
        <f t="shared" si="2"/>
        <v>12</v>
      </c>
      <c r="H18" s="272">
        <f>IF('1.kolo'!D22="V",1,0)</f>
        <v>0</v>
      </c>
      <c r="I18" s="272">
        <f>IF('1.kolo'!D22="O",1,0)</f>
        <v>0</v>
      </c>
      <c r="J18" s="273"/>
      <c r="K18" s="274">
        <f>'1.kolo'!I22</f>
        <v>0</v>
      </c>
      <c r="L18" s="274">
        <f>'1.kolo'!H22</f>
        <v>0</v>
      </c>
      <c r="M18" s="272">
        <f t="shared" si="3"/>
        <v>0</v>
      </c>
      <c r="N18" s="272">
        <f t="shared" si="4"/>
        <v>16</v>
      </c>
      <c r="O18" s="274">
        <f>IF('1.kolo'!D22="V",0,IF('1.kolo'!F22="R",N18,N18+'1.kolo'!F22))</f>
        <v>16</v>
      </c>
      <c r="P18" s="272">
        <f t="shared" si="5"/>
        <v>0</v>
      </c>
      <c r="Q18" s="275">
        <f>'1.kolo'!I23</f>
        <v>3355</v>
      </c>
      <c r="R18" s="274">
        <f>'1.kolo'!H23</f>
        <v>17</v>
      </c>
      <c r="S18" s="272">
        <f t="shared" si="6"/>
        <v>3355017</v>
      </c>
      <c r="T18" s="272">
        <f t="shared" si="7"/>
        <v>2</v>
      </c>
      <c r="U18" s="274">
        <f>IF('1.kolo'!D22="V",0,IF('1.kolo'!F23="O",T18,T18+'1.kolo'!F23))</f>
        <v>2</v>
      </c>
      <c r="V18" s="273">
        <f t="shared" si="8"/>
        <v>0</v>
      </c>
      <c r="W18" s="275">
        <f>'1.kolo'!P22</f>
        <v>285</v>
      </c>
      <c r="X18" s="272">
        <f>'1.kolo'!O22</f>
        <v>1</v>
      </c>
      <c r="Y18" s="272">
        <f t="shared" si="9"/>
        <v>285001</v>
      </c>
      <c r="Z18" s="272">
        <f t="shared" si="10"/>
        <v>6</v>
      </c>
      <c r="AA18" s="274">
        <f>IF('1.kolo'!D22="V",0,IF('1.kolo'!M22="R",Z18,Z18+'1.kolo'!M22))</f>
        <v>6</v>
      </c>
      <c r="AB18" s="272">
        <f t="shared" si="11"/>
        <v>0</v>
      </c>
      <c r="AC18" s="275">
        <f>'1.kolo'!P23</f>
        <v>36</v>
      </c>
      <c r="AD18" s="272">
        <f>'1.kolo'!O23</f>
        <v>1</v>
      </c>
      <c r="AE18" s="272">
        <f t="shared" si="12"/>
        <v>36001</v>
      </c>
      <c r="AF18" s="272">
        <f>IF(MAX($I18,$H18)=1,17,IF(AE18=0,16,(COUNTIF($AE$2:$AE$32,"&gt;"&amp;AE18)+1+INT((COUNTIF($AE$2:$AE$32,"="&amp;AE18)-1)/2+0.5))))</f>
        <v>14</v>
      </c>
      <c r="AG18" s="274">
        <f>IF('1.kolo'!D22="V",0,IF('1.kolo'!M23="O",AF18,AF18+'1.kolo'!M23))</f>
        <v>14</v>
      </c>
      <c r="AH18" s="273">
        <f t="shared" si="13"/>
        <v>0</v>
      </c>
      <c r="AI18" s="270"/>
      <c r="AJ18" s="271">
        <f>'Výsledky 1.+2.+3.kolo'!R22</f>
        <v>166</v>
      </c>
      <c r="AK18" s="272">
        <f>'Výsledky 1.+2.+3.kolo'!Q22</f>
        <v>3676</v>
      </c>
      <c r="AL18" s="272">
        <f>'Výsledky 1.+2.+3.kolo'!P22</f>
        <v>19</v>
      </c>
      <c r="AM18" s="272">
        <f t="shared" si="14"/>
        <v>83403676.19</v>
      </c>
      <c r="AN18" s="273">
        <f t="shared" si="0"/>
        <v>12</v>
      </c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59"/>
    </row>
    <row r="19" spans="2:59" ht="12.75">
      <c r="B19" s="259"/>
      <c r="C19" s="271"/>
      <c r="D19" s="272"/>
      <c r="E19" s="272"/>
      <c r="F19" s="272"/>
      <c r="G19" s="272"/>
      <c r="H19" s="272"/>
      <c r="I19" s="272"/>
      <c r="J19" s="273"/>
      <c r="K19" s="274"/>
      <c r="L19" s="274"/>
      <c r="M19" s="272"/>
      <c r="N19" s="272"/>
      <c r="O19" s="274"/>
      <c r="P19" s="272"/>
      <c r="Q19" s="275"/>
      <c r="R19" s="274"/>
      <c r="S19" s="272"/>
      <c r="T19" s="272"/>
      <c r="U19" s="274"/>
      <c r="V19" s="273"/>
      <c r="W19" s="275"/>
      <c r="X19" s="272"/>
      <c r="Y19" s="272"/>
      <c r="Z19" s="272"/>
      <c r="AA19" s="274"/>
      <c r="AB19" s="272"/>
      <c r="AC19" s="275"/>
      <c r="AD19" s="272"/>
      <c r="AE19" s="272"/>
      <c r="AF19" s="272"/>
      <c r="AG19" s="274"/>
      <c r="AH19" s="273"/>
      <c r="AI19" s="270"/>
      <c r="AJ19" s="271"/>
      <c r="AK19" s="272"/>
      <c r="AL19" s="272"/>
      <c r="AM19" s="272"/>
      <c r="AN19" s="273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59"/>
    </row>
    <row r="20" spans="2:59" ht="12.75">
      <c r="B20" s="259"/>
      <c r="C20" s="271">
        <f>'1.kolo'!S24</f>
        <v>31</v>
      </c>
      <c r="D20" s="272">
        <f>'1.kolo'!T24</f>
        <v>6434</v>
      </c>
      <c r="E20" s="272">
        <f>INT(SUM('1.kolo'!H24:H25,'1.kolo'!O24:O25))</f>
        <v>28</v>
      </c>
      <c r="F20" s="272">
        <f t="shared" si="1"/>
        <v>96906434.28</v>
      </c>
      <c r="G20" s="272">
        <f t="shared" si="2"/>
        <v>5</v>
      </c>
      <c r="H20" s="272">
        <f>IF('1.kolo'!D24="V",1,0)</f>
        <v>0</v>
      </c>
      <c r="I20" s="272">
        <f>IF('1.kolo'!D24="O",1,0)</f>
        <v>0</v>
      </c>
      <c r="J20" s="273"/>
      <c r="K20" s="274">
        <f>'1.kolo'!I24</f>
        <v>2968</v>
      </c>
      <c r="L20" s="274">
        <f>'1.kolo'!H24</f>
        <v>12</v>
      </c>
      <c r="M20" s="272">
        <f t="shared" si="3"/>
        <v>2968012</v>
      </c>
      <c r="N20" s="272">
        <f t="shared" si="4"/>
        <v>1</v>
      </c>
      <c r="O20" s="274">
        <f>IF('1.kolo'!D24="V",0,IF('1.kolo'!F24="R",N20,N20+'1.kolo'!F24))</f>
        <v>1</v>
      </c>
      <c r="P20" s="272">
        <f t="shared" si="5"/>
        <v>0</v>
      </c>
      <c r="Q20" s="275">
        <f>'1.kolo'!I25</f>
        <v>1269</v>
      </c>
      <c r="R20" s="274">
        <f>'1.kolo'!H25</f>
        <v>7</v>
      </c>
      <c r="S20" s="272">
        <f t="shared" si="6"/>
        <v>1269007</v>
      </c>
      <c r="T20" s="272">
        <f t="shared" si="7"/>
        <v>10</v>
      </c>
      <c r="U20" s="274">
        <f>IF('1.kolo'!D24="V",0,IF('1.kolo'!F25="O",T20,T20+'1.kolo'!F25))</f>
        <v>10</v>
      </c>
      <c r="V20" s="273">
        <f t="shared" si="8"/>
        <v>0</v>
      </c>
      <c r="W20" s="275">
        <f>'1.kolo'!P24</f>
        <v>0</v>
      </c>
      <c r="X20" s="272">
        <f>'1.kolo'!O24</f>
        <v>0</v>
      </c>
      <c r="Y20" s="272">
        <f t="shared" si="9"/>
        <v>0</v>
      </c>
      <c r="Z20" s="272">
        <f t="shared" si="10"/>
        <v>16</v>
      </c>
      <c r="AA20" s="274">
        <f>IF('1.kolo'!D24="V",0,IF('1.kolo'!M24="R",Z20,Z20+'1.kolo'!M24))</f>
        <v>16</v>
      </c>
      <c r="AB20" s="272">
        <f t="shared" si="11"/>
        <v>0</v>
      </c>
      <c r="AC20" s="275">
        <f>'1.kolo'!P25</f>
        <v>2197</v>
      </c>
      <c r="AD20" s="272">
        <f>'1.kolo'!O25</f>
        <v>9</v>
      </c>
      <c r="AE20" s="272">
        <f t="shared" si="12"/>
        <v>2197009</v>
      </c>
      <c r="AF20" s="272">
        <f>IF(MAX($I20,$H20)=1,17,IF(AE20=0,16,(COUNTIF($AE$2:$AE$32,"&gt;"&amp;AE20)+1+INT((COUNTIF($AE$2:$AE$32,"="&amp;AE20)-1)/2+0.5))))</f>
        <v>4</v>
      </c>
      <c r="AG20" s="274">
        <f>IF('1.kolo'!D24="V",0,IF('1.kolo'!M25="O",AF20,AF20+'1.kolo'!M25))</f>
        <v>4</v>
      </c>
      <c r="AH20" s="273">
        <f t="shared" si="13"/>
        <v>0</v>
      </c>
      <c r="AI20" s="270"/>
      <c r="AJ20" s="271">
        <f>'Výsledky 1.+2.+3.kolo'!R24</f>
        <v>159</v>
      </c>
      <c r="AK20" s="272">
        <f>'Výsledky 1.+2.+3.kolo'!Q24</f>
        <v>6434</v>
      </c>
      <c r="AL20" s="272">
        <f>'Výsledky 1.+2.+3.kolo'!P24</f>
        <v>28</v>
      </c>
      <c r="AM20" s="272">
        <f t="shared" si="14"/>
        <v>84106434.28</v>
      </c>
      <c r="AN20" s="273">
        <f t="shared" si="0"/>
        <v>5</v>
      </c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59"/>
    </row>
    <row r="21" spans="2:59" ht="12.75">
      <c r="B21" s="259"/>
      <c r="C21" s="271"/>
      <c r="D21" s="272"/>
      <c r="E21" s="272"/>
      <c r="F21" s="272"/>
      <c r="G21" s="272"/>
      <c r="H21" s="272"/>
      <c r="I21" s="272"/>
      <c r="J21" s="273"/>
      <c r="K21" s="274"/>
      <c r="L21" s="274"/>
      <c r="M21" s="272"/>
      <c r="N21" s="272"/>
      <c r="O21" s="274"/>
      <c r="P21" s="272"/>
      <c r="Q21" s="275"/>
      <c r="R21" s="274"/>
      <c r="S21" s="272"/>
      <c r="T21" s="272"/>
      <c r="U21" s="274"/>
      <c r="V21" s="273"/>
      <c r="W21" s="275"/>
      <c r="X21" s="272"/>
      <c r="Y21" s="272"/>
      <c r="Z21" s="272"/>
      <c r="AA21" s="274"/>
      <c r="AB21" s="272"/>
      <c r="AC21" s="275"/>
      <c r="AD21" s="272"/>
      <c r="AE21" s="272"/>
      <c r="AF21" s="272"/>
      <c r="AG21" s="274"/>
      <c r="AH21" s="273"/>
      <c r="AI21" s="270"/>
      <c r="AJ21" s="271"/>
      <c r="AK21" s="272"/>
      <c r="AL21" s="272"/>
      <c r="AM21" s="272"/>
      <c r="AN21" s="273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59"/>
    </row>
    <row r="22" spans="2:59" ht="12.75">
      <c r="B22" s="259"/>
      <c r="C22" s="271">
        <f>'1.kolo'!S26</f>
        <v>36</v>
      </c>
      <c r="D22" s="272">
        <f>'1.kolo'!T26</f>
        <v>3399</v>
      </c>
      <c r="E22" s="272">
        <f>INT(SUM('1.kolo'!H26:H27,'1.kolo'!O26:O27))</f>
        <v>18</v>
      </c>
      <c r="F22" s="272">
        <f t="shared" si="1"/>
        <v>96403399.18</v>
      </c>
      <c r="G22" s="272">
        <f t="shared" si="2"/>
        <v>10</v>
      </c>
      <c r="H22" s="272">
        <f>IF('1.kolo'!D26="V",1,0)</f>
        <v>0</v>
      </c>
      <c r="I22" s="272">
        <f>IF('1.kolo'!D26="O",1,0)</f>
        <v>0</v>
      </c>
      <c r="J22" s="273"/>
      <c r="K22" s="274">
        <f>'1.kolo'!I26</f>
        <v>1210</v>
      </c>
      <c r="L22" s="274">
        <f>'1.kolo'!H26</f>
        <v>6</v>
      </c>
      <c r="M22" s="272">
        <f t="shared" si="3"/>
        <v>1210006</v>
      </c>
      <c r="N22" s="272">
        <f t="shared" si="4"/>
        <v>6</v>
      </c>
      <c r="O22" s="274">
        <f>IF('1.kolo'!D26="V",0,IF('1.kolo'!F26="R",N22,N22+'1.kolo'!F26))</f>
        <v>6</v>
      </c>
      <c r="P22" s="272">
        <f t="shared" si="5"/>
        <v>0</v>
      </c>
      <c r="Q22" s="275">
        <f>'1.kolo'!I27</f>
        <v>1761</v>
      </c>
      <c r="R22" s="274">
        <f>'1.kolo'!H27</f>
        <v>8</v>
      </c>
      <c r="S22" s="272">
        <f t="shared" si="6"/>
        <v>1761008</v>
      </c>
      <c r="T22" s="272">
        <f t="shared" si="7"/>
        <v>9</v>
      </c>
      <c r="U22" s="274">
        <f>IF('1.kolo'!D26="V",0,IF('1.kolo'!F27="O",T22,T22+'1.kolo'!F27))</f>
        <v>9</v>
      </c>
      <c r="V22" s="273">
        <f t="shared" si="8"/>
        <v>0</v>
      </c>
      <c r="W22" s="275">
        <f>'1.kolo'!P26</f>
        <v>1</v>
      </c>
      <c r="X22" s="272">
        <f>'1.kolo'!O26</f>
        <v>1</v>
      </c>
      <c r="Y22" s="272">
        <f t="shared" si="9"/>
        <v>1001</v>
      </c>
      <c r="Z22" s="272">
        <f t="shared" si="10"/>
        <v>10</v>
      </c>
      <c r="AA22" s="274">
        <f>IF('1.kolo'!D26="V",0,IF('1.kolo'!M26="R",Z22,Z22+'1.kolo'!M26))</f>
        <v>10</v>
      </c>
      <c r="AB22" s="272">
        <f t="shared" si="11"/>
        <v>0</v>
      </c>
      <c r="AC22" s="275">
        <f>'1.kolo'!P27</f>
        <v>427</v>
      </c>
      <c r="AD22" s="272">
        <f>'1.kolo'!O27</f>
        <v>3</v>
      </c>
      <c r="AE22" s="272">
        <f t="shared" si="12"/>
        <v>427003</v>
      </c>
      <c r="AF22" s="272">
        <f>IF(MAX($I22,$H22)=1,17,IF(AE22=0,16,(COUNTIF($AE$2:$AE$32,"&gt;"&amp;AE22)+1+INT((COUNTIF($AE$2:$AE$32,"="&amp;AE22)-1)/2+0.5))))</f>
        <v>11</v>
      </c>
      <c r="AG22" s="274">
        <f>IF('1.kolo'!D26="V",0,IF('1.kolo'!M27="O",AF22,AF22+'1.kolo'!M27))</f>
        <v>11</v>
      </c>
      <c r="AH22" s="273">
        <f t="shared" si="13"/>
        <v>0</v>
      </c>
      <c r="AI22" s="270"/>
      <c r="AJ22" s="271">
        <f>'Výsledky 1.+2.+3.kolo'!R26</f>
        <v>164</v>
      </c>
      <c r="AK22" s="272">
        <f>'Výsledky 1.+2.+3.kolo'!Q26</f>
        <v>3399</v>
      </c>
      <c r="AL22" s="272">
        <f>'Výsledky 1.+2.+3.kolo'!P26</f>
        <v>18</v>
      </c>
      <c r="AM22" s="272">
        <f t="shared" si="14"/>
        <v>83603399.18</v>
      </c>
      <c r="AN22" s="273">
        <f t="shared" si="0"/>
        <v>10</v>
      </c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59"/>
    </row>
    <row r="23" spans="2:59" ht="12.75">
      <c r="B23" s="259"/>
      <c r="C23" s="271"/>
      <c r="D23" s="272"/>
      <c r="E23" s="272"/>
      <c r="F23" s="272"/>
      <c r="G23" s="272"/>
      <c r="H23" s="272"/>
      <c r="I23" s="272"/>
      <c r="J23" s="273"/>
      <c r="K23" s="274"/>
      <c r="L23" s="274"/>
      <c r="M23" s="272"/>
      <c r="N23" s="272"/>
      <c r="O23" s="274"/>
      <c r="P23" s="272"/>
      <c r="Q23" s="275"/>
      <c r="R23" s="274"/>
      <c r="S23" s="272"/>
      <c r="T23" s="272"/>
      <c r="U23" s="274"/>
      <c r="V23" s="273"/>
      <c r="W23" s="275"/>
      <c r="X23" s="272"/>
      <c r="Y23" s="272"/>
      <c r="Z23" s="272"/>
      <c r="AA23" s="274"/>
      <c r="AB23" s="272"/>
      <c r="AC23" s="275"/>
      <c r="AD23" s="272"/>
      <c r="AE23" s="272"/>
      <c r="AF23" s="272"/>
      <c r="AG23" s="274"/>
      <c r="AH23" s="273"/>
      <c r="AI23" s="270"/>
      <c r="AJ23" s="271"/>
      <c r="AK23" s="272"/>
      <c r="AL23" s="272"/>
      <c r="AM23" s="272"/>
      <c r="AN23" s="273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59"/>
    </row>
    <row r="24" spans="2:59" ht="12.75">
      <c r="B24" s="259"/>
      <c r="C24" s="271">
        <f>'1.kolo'!S28</f>
        <v>31</v>
      </c>
      <c r="D24" s="272">
        <f>'1.kolo'!T28</f>
        <v>5890</v>
      </c>
      <c r="E24" s="272">
        <f>INT(SUM('1.kolo'!H28:H29,'1.kolo'!O28:O29))</f>
        <v>25</v>
      </c>
      <c r="F24" s="272">
        <f t="shared" si="1"/>
        <v>96905890.25</v>
      </c>
      <c r="G24" s="272">
        <f t="shared" si="2"/>
        <v>6</v>
      </c>
      <c r="H24" s="272">
        <f>IF('1.kolo'!D28="V",1,0)</f>
        <v>0</v>
      </c>
      <c r="I24" s="272">
        <f>IF('1.kolo'!D28="O",1,0)</f>
        <v>0</v>
      </c>
      <c r="J24" s="273"/>
      <c r="K24" s="274">
        <f>'1.kolo'!I28</f>
        <v>1724</v>
      </c>
      <c r="L24" s="274">
        <f>'1.kolo'!H28</f>
        <v>8</v>
      </c>
      <c r="M24" s="272">
        <f t="shared" si="3"/>
        <v>1724008</v>
      </c>
      <c r="N24" s="272">
        <f t="shared" si="4"/>
        <v>4</v>
      </c>
      <c r="O24" s="274">
        <f>IF('1.kolo'!D28="V",0,IF('1.kolo'!F28="R",N24,N24+'1.kolo'!F28))</f>
        <v>4</v>
      </c>
      <c r="P24" s="272">
        <f t="shared" si="5"/>
        <v>0</v>
      </c>
      <c r="Q24" s="275">
        <f>'1.kolo'!I29</f>
        <v>2753</v>
      </c>
      <c r="R24" s="274">
        <f>'1.kolo'!H29</f>
        <v>12</v>
      </c>
      <c r="S24" s="272">
        <f t="shared" si="6"/>
        <v>2753012</v>
      </c>
      <c r="T24" s="272">
        <f t="shared" si="7"/>
        <v>4</v>
      </c>
      <c r="U24" s="274">
        <f>IF('1.kolo'!D28="V",0,IF('1.kolo'!F29="O",T24,T24+'1.kolo'!F29))</f>
        <v>4</v>
      </c>
      <c r="V24" s="273">
        <f t="shared" si="8"/>
        <v>0</v>
      </c>
      <c r="W24" s="275">
        <f>'1.kolo'!P28</f>
        <v>0</v>
      </c>
      <c r="X24" s="272">
        <f>'1.kolo'!O28</f>
        <v>0</v>
      </c>
      <c r="Y24" s="272">
        <f t="shared" si="9"/>
        <v>0</v>
      </c>
      <c r="Z24" s="272">
        <f t="shared" si="10"/>
        <v>16</v>
      </c>
      <c r="AA24" s="274">
        <f>IF('1.kolo'!D28="V",0,IF('1.kolo'!M28="R",Z24,Z24+'1.kolo'!M28))</f>
        <v>16</v>
      </c>
      <c r="AB24" s="272">
        <f t="shared" si="11"/>
        <v>0</v>
      </c>
      <c r="AC24" s="275">
        <f>'1.kolo'!P29</f>
        <v>1413</v>
      </c>
      <c r="AD24" s="272">
        <f>'1.kolo'!O29</f>
        <v>5</v>
      </c>
      <c r="AE24" s="272">
        <f t="shared" si="12"/>
        <v>1413005</v>
      </c>
      <c r="AF24" s="272">
        <f>IF(MAX($I24,$H24)=1,17,IF(AE24=0,16,(COUNTIF($AE$2:$AE$32,"&gt;"&amp;AE24)+1+INT((COUNTIF($AE$2:$AE$32,"="&amp;AE24)-1)/2+0.5))))</f>
        <v>7</v>
      </c>
      <c r="AG24" s="274">
        <f>IF('1.kolo'!D28="V",0,IF('1.kolo'!M29="O",AF24,AF24+'1.kolo'!M29))</f>
        <v>7</v>
      </c>
      <c r="AH24" s="273">
        <f t="shared" si="13"/>
        <v>0</v>
      </c>
      <c r="AI24" s="270"/>
      <c r="AJ24" s="271">
        <f>'Výsledky 1.+2.+3.kolo'!R28</f>
        <v>159</v>
      </c>
      <c r="AK24" s="272">
        <f>'Výsledky 1.+2.+3.kolo'!Q28</f>
        <v>5890</v>
      </c>
      <c r="AL24" s="272">
        <f>'Výsledky 1.+2.+3.kolo'!P28</f>
        <v>25</v>
      </c>
      <c r="AM24" s="272">
        <f t="shared" si="14"/>
        <v>84105890.25</v>
      </c>
      <c r="AN24" s="273">
        <f t="shared" si="0"/>
        <v>6</v>
      </c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59"/>
    </row>
    <row r="25" spans="2:59" ht="12.75">
      <c r="B25" s="259"/>
      <c r="C25" s="271"/>
      <c r="D25" s="272"/>
      <c r="E25" s="272"/>
      <c r="F25" s="272"/>
      <c r="G25" s="272"/>
      <c r="H25" s="272"/>
      <c r="I25" s="272"/>
      <c r="J25" s="273"/>
      <c r="K25" s="274"/>
      <c r="L25" s="274"/>
      <c r="M25" s="272"/>
      <c r="N25" s="272"/>
      <c r="O25" s="274"/>
      <c r="P25" s="272"/>
      <c r="Q25" s="275"/>
      <c r="R25" s="274"/>
      <c r="S25" s="272"/>
      <c r="T25" s="272"/>
      <c r="U25" s="274"/>
      <c r="V25" s="273"/>
      <c r="W25" s="275"/>
      <c r="X25" s="272"/>
      <c r="Y25" s="272"/>
      <c r="Z25" s="272"/>
      <c r="AA25" s="274"/>
      <c r="AB25" s="272"/>
      <c r="AC25" s="275"/>
      <c r="AD25" s="272"/>
      <c r="AE25" s="272"/>
      <c r="AF25" s="272"/>
      <c r="AG25" s="274"/>
      <c r="AH25" s="273"/>
      <c r="AI25" s="270"/>
      <c r="AJ25" s="271"/>
      <c r="AK25" s="272"/>
      <c r="AL25" s="272"/>
      <c r="AM25" s="272"/>
      <c r="AN25" s="273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59"/>
    </row>
    <row r="26" spans="2:59" ht="12.75">
      <c r="B26" s="259"/>
      <c r="C26" s="271">
        <f>'1.kolo'!S30</f>
        <v>56</v>
      </c>
      <c r="D26" s="272">
        <f>'1.kolo'!T30</f>
        <v>1523</v>
      </c>
      <c r="E26" s="272">
        <f>INT(SUM('1.kolo'!H30:H31,'1.kolo'!O30:O31))</f>
        <v>6</v>
      </c>
      <c r="F26" s="272">
        <f t="shared" si="1"/>
        <v>94401523.06</v>
      </c>
      <c r="G26" s="272">
        <f t="shared" si="2"/>
        <v>16</v>
      </c>
      <c r="H26" s="272">
        <f>IF('1.kolo'!D30="V",1,0)</f>
        <v>0</v>
      </c>
      <c r="I26" s="272">
        <f>IF('1.kolo'!D30="O",1,0)</f>
        <v>0</v>
      </c>
      <c r="J26" s="273"/>
      <c r="K26" s="274">
        <f>'1.kolo'!I30</f>
        <v>446</v>
      </c>
      <c r="L26" s="274">
        <f>'1.kolo'!H30</f>
        <v>2</v>
      </c>
      <c r="M26" s="272">
        <f t="shared" si="3"/>
        <v>446002</v>
      </c>
      <c r="N26" s="272">
        <f t="shared" si="4"/>
        <v>14</v>
      </c>
      <c r="O26" s="274">
        <f>IF('1.kolo'!D30="V",0,IF('1.kolo'!F30="R",N26,N26+'1.kolo'!F30))</f>
        <v>14</v>
      </c>
      <c r="P26" s="272">
        <f t="shared" si="5"/>
        <v>0</v>
      </c>
      <c r="Q26" s="275">
        <f>'1.kolo'!I31</f>
        <v>0</v>
      </c>
      <c r="R26" s="274">
        <f>'1.kolo'!H31</f>
        <v>0</v>
      </c>
      <c r="S26" s="272">
        <f t="shared" si="6"/>
        <v>0</v>
      </c>
      <c r="T26" s="272">
        <f t="shared" si="7"/>
        <v>16</v>
      </c>
      <c r="U26" s="274">
        <f>IF('1.kolo'!D30="V",0,IF('1.kolo'!F31="O",T26,T26+'1.kolo'!F31))</f>
        <v>16</v>
      </c>
      <c r="V26" s="273">
        <f t="shared" si="8"/>
        <v>0</v>
      </c>
      <c r="W26" s="275">
        <f>'1.kolo'!P30</f>
        <v>0</v>
      </c>
      <c r="X26" s="272">
        <f>'1.kolo'!O30</f>
        <v>0</v>
      </c>
      <c r="Y26" s="272">
        <f t="shared" si="9"/>
        <v>0</v>
      </c>
      <c r="Z26" s="272">
        <f t="shared" si="10"/>
        <v>16</v>
      </c>
      <c r="AA26" s="274">
        <f>IF('1.kolo'!D30="V",0,IF('1.kolo'!M30="R",Z26,Z26+'1.kolo'!M30))</f>
        <v>16</v>
      </c>
      <c r="AB26" s="272">
        <f t="shared" si="11"/>
        <v>0</v>
      </c>
      <c r="AC26" s="275">
        <f>'1.kolo'!P31</f>
        <v>1077</v>
      </c>
      <c r="AD26" s="272">
        <f>'1.kolo'!O31</f>
        <v>4</v>
      </c>
      <c r="AE26" s="272">
        <f t="shared" si="12"/>
        <v>1077004</v>
      </c>
      <c r="AF26" s="272">
        <f>IF(MAX($I26,$H26)=1,17,IF(AE26=0,16,(COUNTIF($AE$2:$AE$32,"&gt;"&amp;AE26)+1+INT((COUNTIF($AE$2:$AE$32,"="&amp;AE26)-1)/2+0.5))))</f>
        <v>10</v>
      </c>
      <c r="AG26" s="274">
        <f>IF('1.kolo'!D30="V",0,IF('1.kolo'!M31="O",AF26,AF26+'1.kolo'!M31))</f>
        <v>10</v>
      </c>
      <c r="AH26" s="273">
        <f t="shared" si="13"/>
        <v>0</v>
      </c>
      <c r="AI26" s="270"/>
      <c r="AJ26" s="271">
        <f>'Výsledky 1.+2.+3.kolo'!R30</f>
        <v>184</v>
      </c>
      <c r="AK26" s="272">
        <f>'Výsledky 1.+2.+3.kolo'!Q30</f>
        <v>1523</v>
      </c>
      <c r="AL26" s="272">
        <f>'Výsledky 1.+2.+3.kolo'!P30</f>
        <v>6</v>
      </c>
      <c r="AM26" s="272">
        <f t="shared" si="14"/>
        <v>81601523.06</v>
      </c>
      <c r="AN26" s="273">
        <f t="shared" si="0"/>
        <v>16</v>
      </c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59"/>
    </row>
    <row r="27" spans="2:59" ht="12.75">
      <c r="B27" s="259"/>
      <c r="C27" s="271"/>
      <c r="D27" s="272"/>
      <c r="E27" s="272"/>
      <c r="F27" s="272"/>
      <c r="G27" s="272"/>
      <c r="H27" s="272"/>
      <c r="I27" s="272"/>
      <c r="J27" s="273"/>
      <c r="K27" s="274"/>
      <c r="L27" s="274"/>
      <c r="M27" s="272"/>
      <c r="N27" s="272"/>
      <c r="O27" s="274"/>
      <c r="P27" s="272"/>
      <c r="Q27" s="275"/>
      <c r="R27" s="274"/>
      <c r="S27" s="272"/>
      <c r="T27" s="272"/>
      <c r="U27" s="274"/>
      <c r="V27" s="273"/>
      <c r="W27" s="275"/>
      <c r="X27" s="272"/>
      <c r="Y27" s="272"/>
      <c r="Z27" s="272"/>
      <c r="AA27" s="274"/>
      <c r="AB27" s="272"/>
      <c r="AC27" s="275"/>
      <c r="AD27" s="272"/>
      <c r="AE27" s="272"/>
      <c r="AF27" s="272"/>
      <c r="AG27" s="274"/>
      <c r="AH27" s="273"/>
      <c r="AI27" s="270"/>
      <c r="AJ27" s="271"/>
      <c r="AK27" s="272"/>
      <c r="AL27" s="272"/>
      <c r="AM27" s="272"/>
      <c r="AN27" s="273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59"/>
    </row>
    <row r="28" spans="2:59" ht="12.75">
      <c r="B28" s="259"/>
      <c r="C28" s="271">
        <f>'1.kolo'!S32</f>
        <v>23</v>
      </c>
      <c r="D28" s="272">
        <f>'1.kolo'!T32</f>
        <v>6109</v>
      </c>
      <c r="E28" s="272">
        <f>INT(SUM('1.kolo'!H32:H33,'1.kolo'!O32:O33))</f>
        <v>31</v>
      </c>
      <c r="F28" s="272">
        <f t="shared" si="1"/>
        <v>97706109.31</v>
      </c>
      <c r="G28" s="272">
        <f t="shared" si="2"/>
        <v>2</v>
      </c>
      <c r="H28" s="272">
        <f>IF('1.kolo'!D32="V",1,0)</f>
        <v>0</v>
      </c>
      <c r="I28" s="272">
        <f>IF('1.kolo'!D32="O",1,0)</f>
        <v>0</v>
      </c>
      <c r="J28" s="273"/>
      <c r="K28" s="274">
        <f>'1.kolo'!I32</f>
        <v>2520</v>
      </c>
      <c r="L28" s="274">
        <f>'1.kolo'!H32</f>
        <v>14</v>
      </c>
      <c r="M28" s="272">
        <f t="shared" si="3"/>
        <v>2520014</v>
      </c>
      <c r="N28" s="272">
        <f t="shared" si="4"/>
        <v>3</v>
      </c>
      <c r="O28" s="274">
        <f>IF('1.kolo'!D32="V",0,IF('1.kolo'!F32="R",N28,N28+'1.kolo'!F32))</f>
        <v>3</v>
      </c>
      <c r="P28" s="272">
        <f t="shared" si="5"/>
        <v>0</v>
      </c>
      <c r="Q28" s="275">
        <f>'1.kolo'!I33</f>
        <v>1982</v>
      </c>
      <c r="R28" s="274">
        <f>'1.kolo'!H33</f>
        <v>11</v>
      </c>
      <c r="S28" s="272">
        <f t="shared" si="6"/>
        <v>1982011</v>
      </c>
      <c r="T28" s="272">
        <f t="shared" si="7"/>
        <v>7</v>
      </c>
      <c r="U28" s="274">
        <f>IF('1.kolo'!D32="V",0,IF('1.kolo'!F33="O",T28,T28+'1.kolo'!F33))</f>
        <v>7</v>
      </c>
      <c r="V28" s="273">
        <f t="shared" si="8"/>
        <v>0</v>
      </c>
      <c r="W28" s="275">
        <f>'1.kolo'!P32</f>
        <v>436</v>
      </c>
      <c r="X28" s="272">
        <f>'1.kolo'!O32</f>
        <v>2</v>
      </c>
      <c r="Y28" s="272">
        <f t="shared" si="9"/>
        <v>436002</v>
      </c>
      <c r="Z28" s="272">
        <f t="shared" si="10"/>
        <v>4</v>
      </c>
      <c r="AA28" s="274">
        <f>IF('1.kolo'!D32="V",0,IF('1.kolo'!M32="R",Z28,Z28+'1.kolo'!M32))</f>
        <v>4</v>
      </c>
      <c r="AB28" s="272">
        <f t="shared" si="11"/>
        <v>0</v>
      </c>
      <c r="AC28" s="275">
        <f>'1.kolo'!P33</f>
        <v>1171</v>
      </c>
      <c r="AD28" s="272">
        <f>'1.kolo'!O33</f>
        <v>4</v>
      </c>
      <c r="AE28" s="272">
        <f t="shared" si="12"/>
        <v>1171004</v>
      </c>
      <c r="AF28" s="272">
        <f>IF(MAX($I28,$H28)=1,17,IF(AE28=0,16,(COUNTIF($AE$2:$AE$32,"&gt;"&amp;AE28)+1+INT((COUNTIF($AE$2:$AE$32,"="&amp;AE28)-1)/2+0.5))))</f>
        <v>9</v>
      </c>
      <c r="AG28" s="274">
        <f>IF('1.kolo'!D32="V",0,IF('1.kolo'!M33="O",AF28,AF28+'1.kolo'!M33))</f>
        <v>9</v>
      </c>
      <c r="AH28" s="273">
        <f t="shared" si="13"/>
        <v>0</v>
      </c>
      <c r="AI28" s="270"/>
      <c r="AJ28" s="271">
        <f>'Výsledky 1.+2.+3.kolo'!R32</f>
        <v>151</v>
      </c>
      <c r="AK28" s="272">
        <f>'Výsledky 1.+2.+3.kolo'!Q32</f>
        <v>6109</v>
      </c>
      <c r="AL28" s="272">
        <f>'Výsledky 1.+2.+3.kolo'!P32</f>
        <v>31</v>
      </c>
      <c r="AM28" s="272">
        <f t="shared" si="14"/>
        <v>84906109.31</v>
      </c>
      <c r="AN28" s="273">
        <f t="shared" si="0"/>
        <v>2</v>
      </c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59"/>
    </row>
    <row r="29" spans="2:59" ht="12.75">
      <c r="B29" s="259"/>
      <c r="C29" s="271"/>
      <c r="D29" s="272"/>
      <c r="E29" s="272"/>
      <c r="F29" s="272"/>
      <c r="G29" s="272"/>
      <c r="H29" s="272"/>
      <c r="I29" s="272"/>
      <c r="J29" s="273"/>
      <c r="K29" s="274"/>
      <c r="L29" s="274"/>
      <c r="M29" s="272"/>
      <c r="N29" s="272"/>
      <c r="O29" s="274"/>
      <c r="P29" s="272"/>
      <c r="Q29" s="275"/>
      <c r="R29" s="274"/>
      <c r="S29" s="272"/>
      <c r="T29" s="272"/>
      <c r="U29" s="274"/>
      <c r="V29" s="273"/>
      <c r="W29" s="275"/>
      <c r="X29" s="272"/>
      <c r="Y29" s="272"/>
      <c r="Z29" s="272"/>
      <c r="AA29" s="274"/>
      <c r="AB29" s="272"/>
      <c r="AC29" s="275"/>
      <c r="AD29" s="272"/>
      <c r="AE29" s="272"/>
      <c r="AF29" s="272"/>
      <c r="AG29" s="274"/>
      <c r="AH29" s="273"/>
      <c r="AI29" s="270"/>
      <c r="AJ29" s="271"/>
      <c r="AK29" s="272"/>
      <c r="AL29" s="272"/>
      <c r="AM29" s="272"/>
      <c r="AN29" s="273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59"/>
    </row>
    <row r="30" spans="2:59" ht="12.75">
      <c r="B30" s="259"/>
      <c r="C30" s="271">
        <f>'1.kolo'!S34</f>
        <v>29</v>
      </c>
      <c r="D30" s="272">
        <f>'1.kolo'!T34</f>
        <v>4955</v>
      </c>
      <c r="E30" s="272">
        <f>INT(SUM('1.kolo'!H34:H35,'1.kolo'!O34:O35))</f>
        <v>27</v>
      </c>
      <c r="F30" s="272">
        <f t="shared" si="1"/>
        <v>97104955.27</v>
      </c>
      <c r="G30" s="272">
        <f t="shared" si="2"/>
        <v>3</v>
      </c>
      <c r="H30" s="272">
        <f>IF('1.kolo'!D34="V",1,0)</f>
        <v>0</v>
      </c>
      <c r="I30" s="272">
        <f>IF('1.kolo'!D34="O",1,0)</f>
        <v>0</v>
      </c>
      <c r="J30" s="273"/>
      <c r="K30" s="274">
        <f>'1.kolo'!I34</f>
        <v>864</v>
      </c>
      <c r="L30" s="274">
        <f>'1.kolo'!H34</f>
        <v>4</v>
      </c>
      <c r="M30" s="272">
        <f t="shared" si="3"/>
        <v>864004</v>
      </c>
      <c r="N30" s="272">
        <f t="shared" si="4"/>
        <v>10</v>
      </c>
      <c r="O30" s="274">
        <f>IF('1.kolo'!D34="V",0,IF('1.kolo'!F34="R",N30,N30+'1.kolo'!F34))</f>
        <v>10</v>
      </c>
      <c r="P30" s="272">
        <f t="shared" si="5"/>
        <v>0</v>
      </c>
      <c r="Q30" s="275">
        <f>'1.kolo'!I35</f>
        <v>3505</v>
      </c>
      <c r="R30" s="274">
        <f>'1.kolo'!H35</f>
        <v>20</v>
      </c>
      <c r="S30" s="272">
        <f t="shared" si="6"/>
        <v>3505020</v>
      </c>
      <c r="T30" s="272">
        <f t="shared" si="7"/>
        <v>1</v>
      </c>
      <c r="U30" s="274">
        <f>IF('1.kolo'!D34="V",0,IF('1.kolo'!F35="O",T30,T30+'1.kolo'!F35))</f>
        <v>1</v>
      </c>
      <c r="V30" s="273">
        <f t="shared" si="8"/>
        <v>0</v>
      </c>
      <c r="W30" s="275">
        <f>'1.kolo'!P34</f>
        <v>366</v>
      </c>
      <c r="X30" s="272">
        <f>'1.kolo'!O34</f>
        <v>2</v>
      </c>
      <c r="Y30" s="272">
        <f t="shared" si="9"/>
        <v>366002</v>
      </c>
      <c r="Z30" s="272">
        <f t="shared" si="10"/>
        <v>5</v>
      </c>
      <c r="AA30" s="274">
        <f>IF('1.kolo'!D34="V",0,IF('1.kolo'!M34="R",Z30,Z30+'1.kolo'!M34))</f>
        <v>5</v>
      </c>
      <c r="AB30" s="272">
        <f t="shared" si="11"/>
        <v>0</v>
      </c>
      <c r="AC30" s="275">
        <f>'1.kolo'!P35</f>
        <v>220</v>
      </c>
      <c r="AD30" s="272">
        <f>'1.kolo'!O35</f>
        <v>1</v>
      </c>
      <c r="AE30" s="272">
        <f t="shared" si="12"/>
        <v>220001</v>
      </c>
      <c r="AF30" s="272">
        <f>IF(MAX($I30,$H30)=1,17,IF(AE30=0,16,(COUNTIF($AE$2:$AE$32,"&gt;"&amp;AE30)+1+INT((COUNTIF($AE$2:$AE$32,"="&amp;AE30)-1)/2+0.5))))</f>
        <v>13</v>
      </c>
      <c r="AG30" s="274">
        <f>IF('1.kolo'!D34="V",0,IF('1.kolo'!M35="O",AF30,AF30+'1.kolo'!M35))</f>
        <v>13</v>
      </c>
      <c r="AH30" s="273">
        <f t="shared" si="13"/>
        <v>13</v>
      </c>
      <c r="AI30" s="270"/>
      <c r="AJ30" s="271">
        <f>'Výsledky 1.+2.+3.kolo'!R34</f>
        <v>157</v>
      </c>
      <c r="AK30" s="272">
        <f>'Výsledky 1.+2.+3.kolo'!Q34</f>
        <v>4955</v>
      </c>
      <c r="AL30" s="272">
        <f>'Výsledky 1.+2.+3.kolo'!P34</f>
        <v>27</v>
      </c>
      <c r="AM30" s="272">
        <f t="shared" si="14"/>
        <v>84304955.27</v>
      </c>
      <c r="AN30" s="273">
        <f t="shared" si="0"/>
        <v>3</v>
      </c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59"/>
    </row>
    <row r="31" spans="2:59" ht="12.75">
      <c r="B31" s="259"/>
      <c r="C31" s="271"/>
      <c r="D31" s="272"/>
      <c r="E31" s="272"/>
      <c r="F31" s="272"/>
      <c r="G31" s="272"/>
      <c r="H31" s="272"/>
      <c r="I31" s="272"/>
      <c r="J31" s="273"/>
      <c r="K31" s="274"/>
      <c r="L31" s="274"/>
      <c r="M31" s="272"/>
      <c r="N31" s="272"/>
      <c r="O31" s="274"/>
      <c r="P31" s="272"/>
      <c r="Q31" s="275"/>
      <c r="R31" s="274"/>
      <c r="S31" s="272"/>
      <c r="T31" s="272"/>
      <c r="U31" s="274"/>
      <c r="V31" s="273"/>
      <c r="W31" s="275"/>
      <c r="X31" s="272"/>
      <c r="Y31" s="272"/>
      <c r="Z31" s="272"/>
      <c r="AA31" s="274"/>
      <c r="AB31" s="272"/>
      <c r="AC31" s="275"/>
      <c r="AD31" s="272"/>
      <c r="AE31" s="272"/>
      <c r="AF31" s="272"/>
      <c r="AG31" s="274"/>
      <c r="AH31" s="273"/>
      <c r="AI31" s="270"/>
      <c r="AJ31" s="271"/>
      <c r="AK31" s="272"/>
      <c r="AL31" s="272"/>
      <c r="AM31" s="272"/>
      <c r="AN31" s="273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59"/>
    </row>
    <row r="32" spans="2:59" ht="12.75">
      <c r="B32" s="259"/>
      <c r="C32" s="276">
        <f>'1.kolo'!S36</f>
        <v>51</v>
      </c>
      <c r="D32" s="277">
        <f>'1.kolo'!T36</f>
        <v>2090</v>
      </c>
      <c r="E32" s="277">
        <f>INT(SUM('1.kolo'!H36:H37,'1.kolo'!O36:O37))</f>
        <v>10</v>
      </c>
      <c r="F32" s="277">
        <f t="shared" si="1"/>
        <v>94902090.1</v>
      </c>
      <c r="G32" s="277">
        <f t="shared" si="2"/>
        <v>15</v>
      </c>
      <c r="H32" s="277">
        <f>IF('1.kolo'!D36="V",1,0)</f>
        <v>0</v>
      </c>
      <c r="I32" s="277">
        <f>IF('1.kolo'!D36="O",1,0)</f>
        <v>0</v>
      </c>
      <c r="J32" s="278"/>
      <c r="K32" s="279">
        <f>'1.kolo'!I36</f>
        <v>1040</v>
      </c>
      <c r="L32" s="279">
        <f>'1.kolo'!H36</f>
        <v>5</v>
      </c>
      <c r="M32" s="277">
        <f t="shared" si="3"/>
        <v>1040005</v>
      </c>
      <c r="N32" s="277">
        <f t="shared" si="4"/>
        <v>7</v>
      </c>
      <c r="O32" s="279">
        <f>IF('1.kolo'!D36="V",0,IF('1.kolo'!F36="R",N32,N32+'1.kolo'!F36))</f>
        <v>7</v>
      </c>
      <c r="P32" s="277">
        <f t="shared" si="5"/>
        <v>0</v>
      </c>
      <c r="Q32" s="280">
        <f>'1.kolo'!I37</f>
        <v>1050</v>
      </c>
      <c r="R32" s="279">
        <f>'1.kolo'!H37</f>
        <v>5</v>
      </c>
      <c r="S32" s="277">
        <f t="shared" si="6"/>
        <v>1050005</v>
      </c>
      <c r="T32" s="277">
        <f t="shared" si="7"/>
        <v>12</v>
      </c>
      <c r="U32" s="279">
        <f>IF('1.kolo'!D36="V",0,IF('1.kolo'!F37="O",T32,T32+'1.kolo'!F37))</f>
        <v>12</v>
      </c>
      <c r="V32" s="278">
        <f t="shared" si="8"/>
        <v>0</v>
      </c>
      <c r="W32" s="280">
        <f>'1.kolo'!P36</f>
        <v>0</v>
      </c>
      <c r="X32" s="277">
        <f>'1.kolo'!O36</f>
        <v>0</v>
      </c>
      <c r="Y32" s="277">
        <f t="shared" si="9"/>
        <v>0</v>
      </c>
      <c r="Z32" s="277">
        <f t="shared" si="10"/>
        <v>16</v>
      </c>
      <c r="AA32" s="279">
        <f>IF('1.kolo'!D36="V",0,IF('1.kolo'!M36="R",Z32,Z32+'1.kolo'!M36))</f>
        <v>16</v>
      </c>
      <c r="AB32" s="277">
        <f t="shared" si="11"/>
        <v>0</v>
      </c>
      <c r="AC32" s="280">
        <f>'1.kolo'!P37</f>
        <v>0</v>
      </c>
      <c r="AD32" s="277">
        <f>'1.kolo'!O37</f>
        <v>0</v>
      </c>
      <c r="AE32" s="277">
        <f t="shared" si="12"/>
        <v>0</v>
      </c>
      <c r="AF32" s="277">
        <f>IF(MAX($I32,$H32)=1,17,IF(AE32=0,16,(COUNTIF($AE$2:$AE$32,"&gt;"&amp;AE32)+1+INT((COUNTIF($AE$2:$AE$32,"="&amp;AE32)-1)/2+0.5))))</f>
        <v>16</v>
      </c>
      <c r="AG32" s="279">
        <f>IF('1.kolo'!D36="V",0,IF('1.kolo'!M37="O",AF32,AF32+'1.kolo'!M37))</f>
        <v>16</v>
      </c>
      <c r="AH32" s="278">
        <f t="shared" si="13"/>
        <v>0</v>
      </c>
      <c r="AI32" s="270"/>
      <c r="AJ32" s="276">
        <f>'Výsledky 1.+2.+3.kolo'!R36</f>
        <v>179</v>
      </c>
      <c r="AK32" s="277">
        <f>'Výsledky 1.+2.+3.kolo'!Q36</f>
        <v>2090</v>
      </c>
      <c r="AL32" s="277">
        <f>'Výsledky 1.+2.+3.kolo'!P36</f>
        <v>10</v>
      </c>
      <c r="AM32" s="277">
        <f t="shared" si="14"/>
        <v>82102090.1</v>
      </c>
      <c r="AN32" s="278">
        <f t="shared" si="0"/>
        <v>15</v>
      </c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59"/>
    </row>
    <row r="33" spans="2:59" ht="12.75">
      <c r="B33" s="259"/>
      <c r="C33" s="272"/>
      <c r="D33" s="272"/>
      <c r="E33" s="272"/>
      <c r="F33" s="272"/>
      <c r="G33" s="272"/>
      <c r="H33" s="272"/>
      <c r="K33" s="274"/>
      <c r="L33" s="274"/>
      <c r="M33" s="272"/>
      <c r="N33" s="272"/>
      <c r="O33" s="274"/>
      <c r="P33" s="259"/>
      <c r="Q33" s="274"/>
      <c r="R33" s="274"/>
      <c r="S33" s="272"/>
      <c r="T33" s="272"/>
      <c r="U33" s="274"/>
      <c r="V33" s="272"/>
      <c r="W33" s="274"/>
      <c r="X33" s="272"/>
      <c r="Y33" s="272"/>
      <c r="Z33" s="272"/>
      <c r="AA33" s="274"/>
      <c r="AB33" s="272"/>
      <c r="AC33" s="274"/>
      <c r="AD33" s="272"/>
      <c r="AE33" s="272"/>
      <c r="AF33" s="272"/>
      <c r="AG33" s="274"/>
      <c r="AH33" s="272"/>
      <c r="AI33" s="270"/>
      <c r="AJ33" s="272"/>
      <c r="AK33" s="272"/>
      <c r="AL33" s="272"/>
      <c r="AM33" s="272"/>
      <c r="AN33" s="272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0"/>
      <c r="BG33" s="259"/>
    </row>
    <row r="34" spans="2:59" ht="12.75">
      <c r="B34" s="259"/>
      <c r="C34" s="259"/>
      <c r="D34" s="259"/>
      <c r="E34" s="259"/>
      <c r="F34" s="259"/>
      <c r="K34" s="270"/>
      <c r="L34" s="259"/>
      <c r="M34" s="270"/>
      <c r="N34" s="270"/>
      <c r="O34" s="259"/>
      <c r="P34" s="259"/>
      <c r="Q34" s="259"/>
      <c r="R34" s="259"/>
      <c r="S34" s="259"/>
      <c r="T34" s="259"/>
      <c r="U34" s="259"/>
      <c r="W34" s="259"/>
      <c r="X34" s="259"/>
      <c r="Y34" s="259"/>
      <c r="Z34" s="259"/>
      <c r="AA34" s="259"/>
      <c r="AG34" s="259"/>
      <c r="AH34" s="259"/>
      <c r="AI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</row>
    <row r="35" spans="2:59" ht="12.75">
      <c r="B35" s="264">
        <f>16-(COUNTIF('2.kolo'!$D$6:'2.kolo'!$D$36,"="&amp;"O"))-(COUNTIF('2.kolo'!$D$6:'2.kolo'!$D$36,"="&amp;"V"))</f>
        <v>16</v>
      </c>
      <c r="C35" s="265">
        <f>'2.kolo'!S6</f>
        <v>64</v>
      </c>
      <c r="D35" s="266">
        <f>'2.kolo'!T6</f>
        <v>0</v>
      </c>
      <c r="E35" s="266">
        <f>INT(SUM('2.kolo'!H6:H7,'2.kolo'!O6:O7))</f>
        <v>0</v>
      </c>
      <c r="F35" s="266">
        <f>(1000-C35)*100000+D35+E35/100</f>
        <v>93600000</v>
      </c>
      <c r="G35" s="266">
        <f>COUNTIF($F$35:$F$65,"&gt;"&amp;F35)+1+INT((COUNTIF($F$35:$F$65,"="&amp;F35)-1)/2+0.5)</f>
        <v>9</v>
      </c>
      <c r="H35" s="266">
        <f>IF('2.kolo'!D6="V",1,0)</f>
        <v>0</v>
      </c>
      <c r="I35" s="266">
        <f>IF('2.kolo'!D6="O",1,0)</f>
        <v>0</v>
      </c>
      <c r="J35" s="267"/>
      <c r="K35" s="268">
        <f>'2.kolo'!I6</f>
        <v>0</v>
      </c>
      <c r="L35" s="266">
        <f>'2.kolo'!H6</f>
        <v>0</v>
      </c>
      <c r="M35" s="266">
        <f>K35*1000+L35</f>
        <v>0</v>
      </c>
      <c r="N35" s="266">
        <f>IF(MAX($I35,$H35)=1,17,IF(M35=0,16,(COUNTIF($M$35:$M$65,"&gt;"&amp;M35)+1+INT((COUNTIF($M$35:$M$65,"="&amp;M35)-1)/2+0.5))))</f>
        <v>16</v>
      </c>
      <c r="O35" s="268">
        <f>IF('2.kolo'!D6="V",0,IF('2.kolo'!F6="R",N35,N35+'2.kolo'!F6))</f>
        <v>16</v>
      </c>
      <c r="P35" s="266">
        <f aca="true" t="shared" si="15" ref="P35:P65">IF(INT((COUNTIF($M$35:$M$65,"="&amp;M35)-1)/2+0.5)&gt;0,IF(M35=0,0,O35),0)</f>
        <v>0</v>
      </c>
      <c r="Q35" s="269">
        <f>'2.kolo'!I7</f>
        <v>0</v>
      </c>
      <c r="R35" s="266">
        <f>'2.kolo'!H7</f>
        <v>0</v>
      </c>
      <c r="S35" s="266">
        <f>Q35*1000+R35</f>
        <v>0</v>
      </c>
      <c r="T35" s="266">
        <f>IF(MAX($I35,$H35)=1,17,IF(S35=0,16,(COUNTIF($S$35:$S$65,"&gt;"&amp;S35)+1+INT((COUNTIF($S$35:$S$65,"="&amp;S35)-1)/2+0.5))))</f>
        <v>16</v>
      </c>
      <c r="U35" s="268">
        <f>IF('2.kolo'!D6="V",0,IF('2.kolo'!F7="O",T35,T35+'2.kolo'!F7))</f>
        <v>16</v>
      </c>
      <c r="V35" s="267">
        <f aca="true" t="shared" si="16" ref="V35:V65">IF(INT((COUNTIF($S$35:$S$65,"="&amp;S35)-1)/2+0.5)&gt;0,IF(S35=0,0,U35),0)</f>
        <v>0</v>
      </c>
      <c r="W35" s="269">
        <f>'2.kolo'!P6</f>
        <v>0</v>
      </c>
      <c r="X35" s="266">
        <f>'2.kolo'!O6</f>
        <v>0</v>
      </c>
      <c r="Y35" s="266">
        <f>W35*1000+X35</f>
        <v>0</v>
      </c>
      <c r="Z35" s="266">
        <f>IF(MAX($I35,$H35)=1,17,IF(Y35=0,16,(COUNTIF($Y$35:$Y$65,"&gt;"&amp;Y35)+1+INT((COUNTIF($Y$35:$Y$65,"="&amp;Y35)-1)/2+0.5))))</f>
        <v>16</v>
      </c>
      <c r="AA35" s="268">
        <f>IF('2.kolo'!D6="V",0,IF('2.kolo'!M6="R",Z35,Z35+'2.kolo'!M6))</f>
        <v>16</v>
      </c>
      <c r="AB35" s="267">
        <f aca="true" t="shared" si="17" ref="AB35:AB65">IF(INT((COUNTIF($Y$35:$Y$65,"="&amp;Y35)-1)/2+0.5)&gt;0,IF(Y35=0,0,AA35),0)</f>
        <v>0</v>
      </c>
      <c r="AC35" s="268">
        <f>'2.kolo'!P7</f>
        <v>0</v>
      </c>
      <c r="AD35" s="266">
        <f>'2.kolo'!O7</f>
        <v>0</v>
      </c>
      <c r="AE35" s="266">
        <f>AC35*1000+AD35</f>
        <v>0</v>
      </c>
      <c r="AF35" s="266">
        <f>IF(MAX($I35,$H35)=1,17,IF(AE35=0,16,(COUNTIF($AE$35:$AE$65,"&gt;"&amp;AE35)+1+INT((COUNTIF($AE$35:$AE$65,"="&amp;AE35)-1)/2+0.5))))</f>
        <v>16</v>
      </c>
      <c r="AG35" s="268">
        <f>IF('2.kolo'!D6="V",0,IF('2.kolo'!M7="O",AF35,AF35+'2.kolo'!M7))</f>
        <v>16</v>
      </c>
      <c r="AH35" s="267">
        <f aca="true" t="shared" si="18" ref="AH35:AH65">IF(INT((COUNTIF($AE$35:$AE$65,"="&amp;AE35)-1)/2+0.5)&gt;0,IF(AE35=0,0,AG35),0)</f>
        <v>0</v>
      </c>
      <c r="AI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</row>
    <row r="36" spans="2:59" ht="12.75">
      <c r="B36" s="259"/>
      <c r="C36" s="271"/>
      <c r="D36" s="272"/>
      <c r="E36" s="272"/>
      <c r="F36" s="272"/>
      <c r="G36" s="272"/>
      <c r="H36" s="272"/>
      <c r="I36" s="272"/>
      <c r="J36" s="273"/>
      <c r="K36" s="274"/>
      <c r="L36" s="272"/>
      <c r="M36" s="272"/>
      <c r="N36" s="272"/>
      <c r="O36" s="274"/>
      <c r="P36" s="272"/>
      <c r="Q36" s="275"/>
      <c r="R36" s="272"/>
      <c r="S36" s="272"/>
      <c r="T36" s="272"/>
      <c r="U36" s="274"/>
      <c r="V36" s="273"/>
      <c r="W36" s="275"/>
      <c r="X36" s="272"/>
      <c r="Y36" s="272"/>
      <c r="Z36" s="272"/>
      <c r="AA36" s="274"/>
      <c r="AB36" s="273"/>
      <c r="AC36" s="274"/>
      <c r="AD36" s="272"/>
      <c r="AE36" s="272"/>
      <c r="AF36" s="272"/>
      <c r="AG36" s="274"/>
      <c r="AH36" s="273"/>
      <c r="AI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</row>
    <row r="37" spans="2:59" ht="12.75">
      <c r="B37" s="259">
        <f>IF(COUNTIF('2.kolo'!$D$6:'2.kolo'!$D$36,"="&amp;"v")&gt;0,1,0)</f>
        <v>0</v>
      </c>
      <c r="C37" s="271">
        <f>'2.kolo'!S8</f>
        <v>64</v>
      </c>
      <c r="D37" s="272">
        <f>'2.kolo'!T8</f>
        <v>0</v>
      </c>
      <c r="E37" s="272">
        <f>INT(SUM('2.kolo'!H8:H9,'2.kolo'!O8:O9))</f>
        <v>0</v>
      </c>
      <c r="F37" s="272">
        <f aca="true" t="shared" si="19" ref="F37:F65">(1000-C37)*100000+D37+E37/100</f>
        <v>93600000</v>
      </c>
      <c r="G37" s="272">
        <f aca="true" t="shared" si="20" ref="G37:G65">COUNTIF($F$35:$F$65,"&gt;"&amp;F37)+1+INT((COUNTIF($F$35:$F$65,"="&amp;F37)-1)/2+0.5)</f>
        <v>9</v>
      </c>
      <c r="H37" s="272">
        <f>IF('2.kolo'!D8="V",1,0)</f>
        <v>0</v>
      </c>
      <c r="I37" s="272">
        <f>IF('2.kolo'!D8="O",1,0)</f>
        <v>0</v>
      </c>
      <c r="J37" s="273"/>
      <c r="K37" s="274">
        <f>'2.kolo'!I8</f>
        <v>0</v>
      </c>
      <c r="L37" s="272">
        <f>'2.kolo'!H8</f>
        <v>0</v>
      </c>
      <c r="M37" s="272">
        <f aca="true" t="shared" si="21" ref="M37:M65">K37*1000+L37</f>
        <v>0</v>
      </c>
      <c r="N37" s="272">
        <f aca="true" t="shared" si="22" ref="N37:N65">IF(MAX($I37,$H37)=1,17,IF(M37=0,16,(COUNTIF($M$35:$M$65,"&gt;"&amp;M37)+1+INT((COUNTIF($M$35:$M$65,"="&amp;M37)-1)/2+0.5))))</f>
        <v>16</v>
      </c>
      <c r="O37" s="274">
        <f>IF('2.kolo'!D8="V",0,IF('2.kolo'!F8="R",N37,N37+'2.kolo'!F8))</f>
        <v>16</v>
      </c>
      <c r="P37" s="272">
        <f t="shared" si="15"/>
        <v>0</v>
      </c>
      <c r="Q37" s="275">
        <f>'2.kolo'!I9</f>
        <v>0</v>
      </c>
      <c r="R37" s="272">
        <f>'2.kolo'!H9</f>
        <v>0</v>
      </c>
      <c r="S37" s="272">
        <f aca="true" t="shared" si="23" ref="S37:S65">Q37*1000+R37</f>
        <v>0</v>
      </c>
      <c r="T37" s="272">
        <f aca="true" t="shared" si="24" ref="T37:T65">IF(MAX($I37,$H37)=1,17,IF(S37=0,16,(COUNTIF($S$35:$S$65,"&gt;"&amp;S37)+1+INT((COUNTIF($S$35:$S$65,"="&amp;S37)-1)/2+0.5))))</f>
        <v>16</v>
      </c>
      <c r="U37" s="274">
        <f>IF('2.kolo'!D8="V",0,IF('2.kolo'!F9="O",T37,T37+'2.kolo'!F9))</f>
        <v>16</v>
      </c>
      <c r="V37" s="273">
        <f t="shared" si="16"/>
        <v>0</v>
      </c>
      <c r="W37" s="275">
        <f>'2.kolo'!P8</f>
        <v>0</v>
      </c>
      <c r="X37" s="272">
        <f>'2.kolo'!O8</f>
        <v>0</v>
      </c>
      <c r="Y37" s="272">
        <f aca="true" t="shared" si="25" ref="Y37:Y65">W37*1000+X37</f>
        <v>0</v>
      </c>
      <c r="Z37" s="272">
        <f aca="true" t="shared" si="26" ref="Z37:Z65">IF(MAX($I37,$H37)=1,17,IF(Y37=0,16,(COUNTIF($Y$35:$Y$65,"&gt;"&amp;Y37)+1+INT((COUNTIF($Y$35:$Y$65,"="&amp;Y37)-1)/2+0.5))))</f>
        <v>16</v>
      </c>
      <c r="AA37" s="274">
        <f>IF('2.kolo'!D8="V",0,IF('2.kolo'!M8="R",Z37,Z37+'2.kolo'!M8))</f>
        <v>16</v>
      </c>
      <c r="AB37" s="273">
        <f t="shared" si="17"/>
        <v>0</v>
      </c>
      <c r="AC37" s="274">
        <f>'2.kolo'!P9</f>
        <v>0</v>
      </c>
      <c r="AD37" s="272">
        <f>'2.kolo'!O9</f>
        <v>0</v>
      </c>
      <c r="AE37" s="272">
        <f aca="true" t="shared" si="27" ref="AE37:AE65">AC37*1000+AD37</f>
        <v>0</v>
      </c>
      <c r="AF37" s="272">
        <f aca="true" t="shared" si="28" ref="AF37:AF65">IF(MAX($I37,$H37)=1,17,IF(AE37=0,16,(COUNTIF($AE$35:$AE$65,"&gt;"&amp;AE37)+1+INT((COUNTIF($AE$35:$AE$65,"="&amp;AE37)-1)/2+0.5))))</f>
        <v>16</v>
      </c>
      <c r="AG37" s="274">
        <f>IF('2.kolo'!D8="V",0,IF('2.kolo'!M9="O",AF37,AF37+'2.kolo'!M9))</f>
        <v>16</v>
      </c>
      <c r="AH37" s="273">
        <f t="shared" si="18"/>
        <v>0</v>
      </c>
      <c r="AI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</row>
    <row r="38" spans="2:59" ht="12.75">
      <c r="B38" s="259"/>
      <c r="C38" s="271"/>
      <c r="D38" s="272"/>
      <c r="E38" s="272"/>
      <c r="F38" s="272"/>
      <c r="G38" s="272"/>
      <c r="H38" s="272"/>
      <c r="I38" s="272"/>
      <c r="J38" s="273"/>
      <c r="K38" s="274"/>
      <c r="L38" s="272"/>
      <c r="M38" s="272"/>
      <c r="N38" s="272"/>
      <c r="O38" s="274"/>
      <c r="P38" s="272"/>
      <c r="Q38" s="275"/>
      <c r="R38" s="272"/>
      <c r="S38" s="272"/>
      <c r="T38" s="272"/>
      <c r="U38" s="274"/>
      <c r="V38" s="273"/>
      <c r="W38" s="275"/>
      <c r="X38" s="272"/>
      <c r="Y38" s="272"/>
      <c r="Z38" s="272"/>
      <c r="AA38" s="274"/>
      <c r="AB38" s="273"/>
      <c r="AC38" s="274"/>
      <c r="AD38" s="272"/>
      <c r="AE38" s="272"/>
      <c r="AF38" s="272"/>
      <c r="AG38" s="274"/>
      <c r="AH38" s="273"/>
      <c r="AI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</row>
    <row r="39" spans="2:59" ht="12.75">
      <c r="B39" s="259">
        <f>IF(COUNTIF('2.kolo'!$D$6:'2.kolo'!$D$36,"="&amp;"O")&gt;0,1,0)</f>
        <v>0</v>
      </c>
      <c r="C39" s="271">
        <f>'2.kolo'!S10</f>
        <v>64</v>
      </c>
      <c r="D39" s="272">
        <f>'2.kolo'!T10</f>
        <v>0</v>
      </c>
      <c r="E39" s="272">
        <f>INT(SUM('2.kolo'!H10:H11,'2.kolo'!O10:O11))</f>
        <v>0</v>
      </c>
      <c r="F39" s="272">
        <f t="shared" si="19"/>
        <v>93600000</v>
      </c>
      <c r="G39" s="272">
        <f t="shared" si="20"/>
        <v>9</v>
      </c>
      <c r="H39" s="272">
        <f>IF('2.kolo'!D10="V",1,0)</f>
        <v>0</v>
      </c>
      <c r="I39" s="272">
        <f>IF('2.kolo'!D10="O",1,0)</f>
        <v>0</v>
      </c>
      <c r="J39" s="273"/>
      <c r="K39" s="274">
        <f>'2.kolo'!I10</f>
        <v>0</v>
      </c>
      <c r="L39" s="272">
        <f>'2.kolo'!H10</f>
        <v>0</v>
      </c>
      <c r="M39" s="272">
        <f t="shared" si="21"/>
        <v>0</v>
      </c>
      <c r="N39" s="272">
        <f t="shared" si="22"/>
        <v>16</v>
      </c>
      <c r="O39" s="274">
        <f>IF('2.kolo'!D10="V",0,IF('2.kolo'!F10="R",N39,N39+'2.kolo'!F10))</f>
        <v>16</v>
      </c>
      <c r="P39" s="272">
        <f t="shared" si="15"/>
        <v>0</v>
      </c>
      <c r="Q39" s="275">
        <f>'2.kolo'!I11</f>
        <v>0</v>
      </c>
      <c r="R39" s="272">
        <f>'2.kolo'!H11</f>
        <v>0</v>
      </c>
      <c r="S39" s="272">
        <f t="shared" si="23"/>
        <v>0</v>
      </c>
      <c r="T39" s="272">
        <f t="shared" si="24"/>
        <v>16</v>
      </c>
      <c r="U39" s="274">
        <f>IF('2.kolo'!D10="V",0,IF('2.kolo'!F11="O",T39,T39+'2.kolo'!F11))</f>
        <v>16</v>
      </c>
      <c r="V39" s="273">
        <f t="shared" si="16"/>
        <v>0</v>
      </c>
      <c r="W39" s="275">
        <f>'2.kolo'!P10</f>
        <v>0</v>
      </c>
      <c r="X39" s="272">
        <f>'2.kolo'!O10</f>
        <v>0</v>
      </c>
      <c r="Y39" s="272">
        <f t="shared" si="25"/>
        <v>0</v>
      </c>
      <c r="Z39" s="272">
        <f t="shared" si="26"/>
        <v>16</v>
      </c>
      <c r="AA39" s="274">
        <f>IF('2.kolo'!D10="V",0,IF('2.kolo'!M10="R",Z39,Z39+'2.kolo'!M10))</f>
        <v>16</v>
      </c>
      <c r="AB39" s="273">
        <f t="shared" si="17"/>
        <v>0</v>
      </c>
      <c r="AC39" s="274">
        <f>'2.kolo'!P11</f>
        <v>0</v>
      </c>
      <c r="AD39" s="272">
        <f>'2.kolo'!O11</f>
        <v>0</v>
      </c>
      <c r="AE39" s="272">
        <f t="shared" si="27"/>
        <v>0</v>
      </c>
      <c r="AF39" s="272">
        <f t="shared" si="28"/>
        <v>16</v>
      </c>
      <c r="AG39" s="274">
        <f>IF('2.kolo'!D10="V",0,IF('2.kolo'!M11="O",AF39,AF39+'2.kolo'!M11))</f>
        <v>16</v>
      </c>
      <c r="AH39" s="273">
        <f t="shared" si="18"/>
        <v>0</v>
      </c>
      <c r="AI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</row>
    <row r="40" spans="2:59" ht="12.75">
      <c r="B40" s="259"/>
      <c r="C40" s="271"/>
      <c r="D40" s="272"/>
      <c r="E40" s="272"/>
      <c r="F40" s="272"/>
      <c r="G40" s="272"/>
      <c r="H40" s="272"/>
      <c r="I40" s="272"/>
      <c r="J40" s="273"/>
      <c r="K40" s="274"/>
      <c r="L40" s="272"/>
      <c r="M40" s="272"/>
      <c r="N40" s="272"/>
      <c r="O40" s="274"/>
      <c r="P40" s="272"/>
      <c r="Q40" s="275"/>
      <c r="R40" s="272"/>
      <c r="S40" s="272"/>
      <c r="T40" s="272"/>
      <c r="U40" s="274"/>
      <c r="V40" s="273"/>
      <c r="W40" s="275"/>
      <c r="X40" s="272"/>
      <c r="Y40" s="272"/>
      <c r="Z40" s="272"/>
      <c r="AA40" s="274"/>
      <c r="AB40" s="273"/>
      <c r="AC40" s="274"/>
      <c r="AD40" s="272"/>
      <c r="AE40" s="272"/>
      <c r="AF40" s="272"/>
      <c r="AG40" s="274"/>
      <c r="AH40" s="273"/>
      <c r="AI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</row>
    <row r="41" spans="2:59" ht="12.75">
      <c r="B41" s="259"/>
      <c r="C41" s="271">
        <f>'2.kolo'!S12</f>
        <v>64</v>
      </c>
      <c r="D41" s="272">
        <f>'2.kolo'!T12</f>
        <v>0</v>
      </c>
      <c r="E41" s="272">
        <f>INT(SUM('2.kolo'!H12:H13,'2.kolo'!O12:O13))</f>
        <v>0</v>
      </c>
      <c r="F41" s="272">
        <f t="shared" si="19"/>
        <v>93600000</v>
      </c>
      <c r="G41" s="272">
        <f t="shared" si="20"/>
        <v>9</v>
      </c>
      <c r="H41" s="272">
        <f>IF('2.kolo'!D12="V",1,0)</f>
        <v>0</v>
      </c>
      <c r="I41" s="272">
        <f>IF('2.kolo'!D12="O",1,0)</f>
        <v>0</v>
      </c>
      <c r="J41" s="273"/>
      <c r="K41" s="274">
        <f>'2.kolo'!I12</f>
        <v>0</v>
      </c>
      <c r="L41" s="272">
        <f>'2.kolo'!H12</f>
        <v>0</v>
      </c>
      <c r="M41" s="272">
        <f t="shared" si="21"/>
        <v>0</v>
      </c>
      <c r="N41" s="272">
        <f t="shared" si="22"/>
        <v>16</v>
      </c>
      <c r="O41" s="274">
        <f>IF('2.kolo'!D12="V",0,IF('2.kolo'!F12="R",N41,N41+'2.kolo'!F12))</f>
        <v>16</v>
      </c>
      <c r="P41" s="272">
        <f t="shared" si="15"/>
        <v>0</v>
      </c>
      <c r="Q41" s="275">
        <f>'2.kolo'!I13</f>
        <v>0</v>
      </c>
      <c r="R41" s="272">
        <f>'2.kolo'!H13</f>
        <v>0</v>
      </c>
      <c r="S41" s="272">
        <f t="shared" si="23"/>
        <v>0</v>
      </c>
      <c r="T41" s="272">
        <f t="shared" si="24"/>
        <v>16</v>
      </c>
      <c r="U41" s="274">
        <f>IF('2.kolo'!D12="V",0,IF('2.kolo'!F13="O",T41,T41+'2.kolo'!F13))</f>
        <v>16</v>
      </c>
      <c r="V41" s="273">
        <f t="shared" si="16"/>
        <v>0</v>
      </c>
      <c r="W41" s="275">
        <f>'2.kolo'!P12</f>
        <v>0</v>
      </c>
      <c r="X41" s="272">
        <f>'2.kolo'!O12</f>
        <v>0</v>
      </c>
      <c r="Y41" s="272">
        <f t="shared" si="25"/>
        <v>0</v>
      </c>
      <c r="Z41" s="272">
        <f t="shared" si="26"/>
        <v>16</v>
      </c>
      <c r="AA41" s="274">
        <f>IF('2.kolo'!D12="V",0,IF('2.kolo'!M12="R",Z41,Z41+'2.kolo'!M12))</f>
        <v>16</v>
      </c>
      <c r="AB41" s="273">
        <f t="shared" si="17"/>
        <v>0</v>
      </c>
      <c r="AC41" s="274">
        <f>'2.kolo'!P13</f>
        <v>0</v>
      </c>
      <c r="AD41" s="272">
        <f>'2.kolo'!O13</f>
        <v>0</v>
      </c>
      <c r="AE41" s="272">
        <f t="shared" si="27"/>
        <v>0</v>
      </c>
      <c r="AF41" s="272">
        <f t="shared" si="28"/>
        <v>16</v>
      </c>
      <c r="AG41" s="274">
        <f>IF('2.kolo'!D12="V",0,IF('2.kolo'!M13="O",AF41,AF41+'2.kolo'!M13))</f>
        <v>16</v>
      </c>
      <c r="AH41" s="273">
        <f t="shared" si="18"/>
        <v>0</v>
      </c>
      <c r="AI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</row>
    <row r="42" spans="2:59" ht="12.75">
      <c r="B42" s="259"/>
      <c r="C42" s="271"/>
      <c r="D42" s="272"/>
      <c r="E42" s="272"/>
      <c r="F42" s="272"/>
      <c r="G42" s="272"/>
      <c r="H42" s="272"/>
      <c r="I42" s="272"/>
      <c r="J42" s="273"/>
      <c r="K42" s="274"/>
      <c r="L42" s="272"/>
      <c r="M42" s="272"/>
      <c r="N42" s="272"/>
      <c r="O42" s="274"/>
      <c r="P42" s="272"/>
      <c r="Q42" s="275"/>
      <c r="R42" s="272"/>
      <c r="S42" s="272"/>
      <c r="T42" s="272"/>
      <c r="U42" s="274"/>
      <c r="V42" s="273"/>
      <c r="W42" s="275"/>
      <c r="X42" s="272"/>
      <c r="Y42" s="272"/>
      <c r="Z42" s="272"/>
      <c r="AA42" s="274"/>
      <c r="AB42" s="273"/>
      <c r="AC42" s="274"/>
      <c r="AD42" s="272"/>
      <c r="AE42" s="272"/>
      <c r="AF42" s="272"/>
      <c r="AG42" s="274"/>
      <c r="AH42" s="273"/>
      <c r="AI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</row>
    <row r="43" spans="2:59" ht="12.75">
      <c r="B43" s="259"/>
      <c r="C43" s="271">
        <f>'2.kolo'!S14</f>
        <v>64</v>
      </c>
      <c r="D43" s="272">
        <f>'2.kolo'!T14</f>
        <v>0</v>
      </c>
      <c r="E43" s="272">
        <f>INT(SUM('2.kolo'!H14:H15,'2.kolo'!O14:O15))</f>
        <v>0</v>
      </c>
      <c r="F43" s="272">
        <f t="shared" si="19"/>
        <v>93600000</v>
      </c>
      <c r="G43" s="272">
        <f t="shared" si="20"/>
        <v>9</v>
      </c>
      <c r="H43" s="272">
        <f>IF('2.kolo'!D14="V",1,0)</f>
        <v>0</v>
      </c>
      <c r="I43" s="272">
        <f>IF('2.kolo'!D14="O",1,0)</f>
        <v>0</v>
      </c>
      <c r="J43" s="273"/>
      <c r="K43" s="274">
        <f>'2.kolo'!I14</f>
        <v>0</v>
      </c>
      <c r="L43" s="272">
        <f>'2.kolo'!H14</f>
        <v>0</v>
      </c>
      <c r="M43" s="272">
        <f t="shared" si="21"/>
        <v>0</v>
      </c>
      <c r="N43" s="272">
        <f t="shared" si="22"/>
        <v>16</v>
      </c>
      <c r="O43" s="274">
        <f>IF('2.kolo'!D14="V",0,IF('2.kolo'!F14="R",N43,N43+'2.kolo'!F14))</f>
        <v>16</v>
      </c>
      <c r="P43" s="272">
        <f t="shared" si="15"/>
        <v>0</v>
      </c>
      <c r="Q43" s="275">
        <f>'2.kolo'!I15</f>
        <v>0</v>
      </c>
      <c r="R43" s="272">
        <f>'2.kolo'!H15</f>
        <v>0</v>
      </c>
      <c r="S43" s="272">
        <f t="shared" si="23"/>
        <v>0</v>
      </c>
      <c r="T43" s="272">
        <f t="shared" si="24"/>
        <v>16</v>
      </c>
      <c r="U43" s="274">
        <f>IF('2.kolo'!D14="V",0,IF('2.kolo'!F15="O",T43,T43+'2.kolo'!F15))</f>
        <v>16</v>
      </c>
      <c r="V43" s="273">
        <f t="shared" si="16"/>
        <v>0</v>
      </c>
      <c r="W43" s="275">
        <f>'2.kolo'!P14</f>
        <v>0</v>
      </c>
      <c r="X43" s="272">
        <f>'2.kolo'!O14</f>
        <v>0</v>
      </c>
      <c r="Y43" s="272">
        <f t="shared" si="25"/>
        <v>0</v>
      </c>
      <c r="Z43" s="272">
        <f t="shared" si="26"/>
        <v>16</v>
      </c>
      <c r="AA43" s="274">
        <f>IF('2.kolo'!D14="V",0,IF('2.kolo'!M14="R",Z43,Z43+'2.kolo'!M14))</f>
        <v>16</v>
      </c>
      <c r="AB43" s="273">
        <f t="shared" si="17"/>
        <v>0</v>
      </c>
      <c r="AC43" s="274">
        <f>'2.kolo'!P15</f>
        <v>0</v>
      </c>
      <c r="AD43" s="272">
        <f>'2.kolo'!O15</f>
        <v>0</v>
      </c>
      <c r="AE43" s="272">
        <f t="shared" si="27"/>
        <v>0</v>
      </c>
      <c r="AF43" s="272">
        <f t="shared" si="28"/>
        <v>16</v>
      </c>
      <c r="AG43" s="274">
        <f>IF('2.kolo'!D14="V",0,IF('2.kolo'!M15="O",AF43,AF43+'2.kolo'!M15))</f>
        <v>16</v>
      </c>
      <c r="AH43" s="273">
        <f t="shared" si="18"/>
        <v>0</v>
      </c>
      <c r="AI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</row>
    <row r="44" spans="2:59" ht="12.75">
      <c r="B44" s="259"/>
      <c r="C44" s="271"/>
      <c r="D44" s="272"/>
      <c r="E44" s="272"/>
      <c r="F44" s="272"/>
      <c r="G44" s="272"/>
      <c r="H44" s="272"/>
      <c r="I44" s="272"/>
      <c r="J44" s="273"/>
      <c r="K44" s="274"/>
      <c r="L44" s="272"/>
      <c r="M44" s="272"/>
      <c r="N44" s="272"/>
      <c r="O44" s="274"/>
      <c r="P44" s="272"/>
      <c r="Q44" s="275"/>
      <c r="R44" s="272"/>
      <c r="S44" s="272"/>
      <c r="T44" s="272"/>
      <c r="U44" s="274"/>
      <c r="V44" s="273"/>
      <c r="W44" s="275"/>
      <c r="X44" s="272"/>
      <c r="Y44" s="272"/>
      <c r="Z44" s="272"/>
      <c r="AA44" s="274"/>
      <c r="AB44" s="273"/>
      <c r="AC44" s="274"/>
      <c r="AD44" s="272"/>
      <c r="AE44" s="272"/>
      <c r="AF44" s="272"/>
      <c r="AG44" s="274"/>
      <c r="AH44" s="273"/>
      <c r="AI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</row>
    <row r="45" spans="2:59" ht="12.75">
      <c r="B45" s="259"/>
      <c r="C45" s="271">
        <f>'2.kolo'!S16</f>
        <v>64</v>
      </c>
      <c r="D45" s="272">
        <f>'2.kolo'!T16</f>
        <v>0</v>
      </c>
      <c r="E45" s="272">
        <f>INT(SUM('2.kolo'!H16:H17,'2.kolo'!O16:O17))</f>
        <v>0</v>
      </c>
      <c r="F45" s="272">
        <f t="shared" si="19"/>
        <v>93600000</v>
      </c>
      <c r="G45" s="272">
        <f t="shared" si="20"/>
        <v>9</v>
      </c>
      <c r="H45" s="272">
        <f>IF('2.kolo'!D16="V",1,0)</f>
        <v>0</v>
      </c>
      <c r="I45" s="272">
        <f>IF('2.kolo'!D16="O",1,0)</f>
        <v>0</v>
      </c>
      <c r="J45" s="273"/>
      <c r="K45" s="274">
        <f>'2.kolo'!I16</f>
        <v>0</v>
      </c>
      <c r="L45" s="272">
        <f>'2.kolo'!H16</f>
        <v>0</v>
      </c>
      <c r="M45" s="272">
        <f t="shared" si="21"/>
        <v>0</v>
      </c>
      <c r="N45" s="272">
        <f t="shared" si="22"/>
        <v>16</v>
      </c>
      <c r="O45" s="274">
        <f>IF('2.kolo'!D16="V",0,IF('2.kolo'!F16="R",N45,N45+'2.kolo'!F16))</f>
        <v>16</v>
      </c>
      <c r="P45" s="272">
        <f t="shared" si="15"/>
        <v>0</v>
      </c>
      <c r="Q45" s="275">
        <f>'2.kolo'!I17</f>
        <v>0</v>
      </c>
      <c r="R45" s="272">
        <f>'2.kolo'!H17</f>
        <v>0</v>
      </c>
      <c r="S45" s="272">
        <f t="shared" si="23"/>
        <v>0</v>
      </c>
      <c r="T45" s="272">
        <f t="shared" si="24"/>
        <v>16</v>
      </c>
      <c r="U45" s="274">
        <f>IF('2.kolo'!D16="V",0,IF('2.kolo'!F17="O",T45,T45+'2.kolo'!F17))</f>
        <v>16</v>
      </c>
      <c r="V45" s="273">
        <f t="shared" si="16"/>
        <v>0</v>
      </c>
      <c r="W45" s="275">
        <f>'2.kolo'!P16</f>
        <v>0</v>
      </c>
      <c r="X45" s="272">
        <f>'2.kolo'!O16</f>
        <v>0</v>
      </c>
      <c r="Y45" s="272">
        <f t="shared" si="25"/>
        <v>0</v>
      </c>
      <c r="Z45" s="272">
        <f t="shared" si="26"/>
        <v>16</v>
      </c>
      <c r="AA45" s="274">
        <f>IF('2.kolo'!D16="V",0,IF('2.kolo'!M16="R",Z45,Z45+'2.kolo'!M16))</f>
        <v>16</v>
      </c>
      <c r="AB45" s="273">
        <f t="shared" si="17"/>
        <v>0</v>
      </c>
      <c r="AC45" s="274">
        <f>'2.kolo'!P17</f>
        <v>0</v>
      </c>
      <c r="AD45" s="272">
        <f>'2.kolo'!O17</f>
        <v>0</v>
      </c>
      <c r="AE45" s="272">
        <f t="shared" si="27"/>
        <v>0</v>
      </c>
      <c r="AF45" s="272">
        <f t="shared" si="28"/>
        <v>16</v>
      </c>
      <c r="AG45" s="274">
        <f>IF('2.kolo'!D16="V",0,IF('2.kolo'!M17="O",AF45,AF45+'2.kolo'!M17))</f>
        <v>16</v>
      </c>
      <c r="AH45" s="273">
        <f t="shared" si="18"/>
        <v>0</v>
      </c>
      <c r="AI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</row>
    <row r="46" spans="2:59" ht="12.75">
      <c r="B46" s="259"/>
      <c r="C46" s="271"/>
      <c r="D46" s="272"/>
      <c r="E46" s="272"/>
      <c r="F46" s="272"/>
      <c r="G46" s="272"/>
      <c r="H46" s="272"/>
      <c r="I46" s="272"/>
      <c r="J46" s="273"/>
      <c r="K46" s="274"/>
      <c r="L46" s="272"/>
      <c r="M46" s="272"/>
      <c r="N46" s="272"/>
      <c r="O46" s="274"/>
      <c r="P46" s="272"/>
      <c r="Q46" s="275"/>
      <c r="R46" s="272"/>
      <c r="S46" s="272"/>
      <c r="T46" s="272"/>
      <c r="U46" s="274"/>
      <c r="V46" s="273"/>
      <c r="W46" s="275"/>
      <c r="X46" s="272"/>
      <c r="Y46" s="272"/>
      <c r="Z46" s="272"/>
      <c r="AA46" s="274"/>
      <c r="AB46" s="273"/>
      <c r="AC46" s="274"/>
      <c r="AD46" s="272"/>
      <c r="AE46" s="272"/>
      <c r="AF46" s="272"/>
      <c r="AG46" s="274"/>
      <c r="AH46" s="273"/>
      <c r="AI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</row>
    <row r="47" spans="2:59" ht="12.75">
      <c r="B47" s="259"/>
      <c r="C47" s="271">
        <f>'2.kolo'!S18</f>
        <v>64</v>
      </c>
      <c r="D47" s="272">
        <f>'2.kolo'!T18</f>
        <v>0</v>
      </c>
      <c r="E47" s="272">
        <f>INT(SUM('2.kolo'!H18:H19,'2.kolo'!O18:O19))</f>
        <v>0</v>
      </c>
      <c r="F47" s="272">
        <f t="shared" si="19"/>
        <v>93600000</v>
      </c>
      <c r="G47" s="272">
        <f t="shared" si="20"/>
        <v>9</v>
      </c>
      <c r="H47" s="272">
        <f>IF('2.kolo'!D18="V",1,0)</f>
        <v>0</v>
      </c>
      <c r="I47" s="272">
        <f>IF('2.kolo'!D18="O",1,0)</f>
        <v>0</v>
      </c>
      <c r="J47" s="273"/>
      <c r="K47" s="274">
        <f>'2.kolo'!I18</f>
        <v>0</v>
      </c>
      <c r="L47" s="272">
        <f>'2.kolo'!H18</f>
        <v>0</v>
      </c>
      <c r="M47" s="272">
        <f t="shared" si="21"/>
        <v>0</v>
      </c>
      <c r="N47" s="272">
        <f t="shared" si="22"/>
        <v>16</v>
      </c>
      <c r="O47" s="274">
        <f>IF('2.kolo'!D18="V",0,IF('2.kolo'!F18="R",N47,N47+'2.kolo'!F18))</f>
        <v>16</v>
      </c>
      <c r="P47" s="272">
        <f t="shared" si="15"/>
        <v>0</v>
      </c>
      <c r="Q47" s="275">
        <f>'2.kolo'!I19</f>
        <v>0</v>
      </c>
      <c r="R47" s="272">
        <f>'2.kolo'!H19</f>
        <v>0</v>
      </c>
      <c r="S47" s="272">
        <f t="shared" si="23"/>
        <v>0</v>
      </c>
      <c r="T47" s="272">
        <f t="shared" si="24"/>
        <v>16</v>
      </c>
      <c r="U47" s="274">
        <f>IF('2.kolo'!D18="V",0,IF('2.kolo'!F19="O",T47,T47+'2.kolo'!F19))</f>
        <v>16</v>
      </c>
      <c r="V47" s="273">
        <f t="shared" si="16"/>
        <v>0</v>
      </c>
      <c r="W47" s="275">
        <f>'2.kolo'!P18</f>
        <v>0</v>
      </c>
      <c r="X47" s="272">
        <f>'2.kolo'!O18</f>
        <v>0</v>
      </c>
      <c r="Y47" s="272">
        <f t="shared" si="25"/>
        <v>0</v>
      </c>
      <c r="Z47" s="272">
        <f t="shared" si="26"/>
        <v>16</v>
      </c>
      <c r="AA47" s="274">
        <f>IF('2.kolo'!D18="V",0,IF('2.kolo'!M18="R",Z47,Z47+'2.kolo'!M18))</f>
        <v>16</v>
      </c>
      <c r="AB47" s="273">
        <f t="shared" si="17"/>
        <v>0</v>
      </c>
      <c r="AC47" s="274">
        <f>'2.kolo'!P19</f>
        <v>0</v>
      </c>
      <c r="AD47" s="272">
        <f>'2.kolo'!O19</f>
        <v>0</v>
      </c>
      <c r="AE47" s="272">
        <f t="shared" si="27"/>
        <v>0</v>
      </c>
      <c r="AF47" s="272">
        <f t="shared" si="28"/>
        <v>16</v>
      </c>
      <c r="AG47" s="274">
        <f>IF('2.kolo'!D18="V",0,IF('2.kolo'!M19="O",AF47,AF47+'2.kolo'!M19))</f>
        <v>16</v>
      </c>
      <c r="AH47" s="273">
        <f t="shared" si="18"/>
        <v>0</v>
      </c>
      <c r="AI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</row>
    <row r="48" spans="2:59" ht="12.75">
      <c r="B48" s="259"/>
      <c r="C48" s="271"/>
      <c r="D48" s="272"/>
      <c r="E48" s="272"/>
      <c r="F48" s="272"/>
      <c r="G48" s="272"/>
      <c r="H48" s="272"/>
      <c r="I48" s="272"/>
      <c r="J48" s="273"/>
      <c r="K48" s="274"/>
      <c r="L48" s="272"/>
      <c r="M48" s="272"/>
      <c r="N48" s="272"/>
      <c r="O48" s="274"/>
      <c r="P48" s="272"/>
      <c r="Q48" s="275"/>
      <c r="R48" s="272"/>
      <c r="S48" s="272"/>
      <c r="T48" s="272"/>
      <c r="U48" s="274"/>
      <c r="V48" s="273"/>
      <c r="W48" s="275"/>
      <c r="X48" s="272"/>
      <c r="Y48" s="272"/>
      <c r="Z48" s="272"/>
      <c r="AA48" s="274"/>
      <c r="AB48" s="273"/>
      <c r="AC48" s="274"/>
      <c r="AD48" s="272"/>
      <c r="AE48" s="272"/>
      <c r="AF48" s="272"/>
      <c r="AG48" s="274"/>
      <c r="AH48" s="273"/>
      <c r="AI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</row>
    <row r="49" spans="2:59" ht="12.75">
      <c r="B49" s="259"/>
      <c r="C49" s="271">
        <f>'2.kolo'!S20</f>
        <v>64</v>
      </c>
      <c r="D49" s="272">
        <f>'2.kolo'!T20</f>
        <v>0</v>
      </c>
      <c r="E49" s="272">
        <f>INT(SUM('2.kolo'!H20:H21,'2.kolo'!O20:O21))</f>
        <v>0</v>
      </c>
      <c r="F49" s="272">
        <f t="shared" si="19"/>
        <v>93600000</v>
      </c>
      <c r="G49" s="272">
        <f t="shared" si="20"/>
        <v>9</v>
      </c>
      <c r="H49" s="272">
        <f>IF('2.kolo'!D20="V",1,0)</f>
        <v>0</v>
      </c>
      <c r="I49" s="272">
        <f>IF('2.kolo'!D20="O",1,0)</f>
        <v>0</v>
      </c>
      <c r="J49" s="273"/>
      <c r="K49" s="274">
        <f>'2.kolo'!I20</f>
        <v>0</v>
      </c>
      <c r="L49" s="272">
        <f>'2.kolo'!H20</f>
        <v>0</v>
      </c>
      <c r="M49" s="272">
        <f t="shared" si="21"/>
        <v>0</v>
      </c>
      <c r="N49" s="272">
        <f t="shared" si="22"/>
        <v>16</v>
      </c>
      <c r="O49" s="274">
        <f>IF('2.kolo'!D20="V",0,IF('2.kolo'!F20="R",N49,N49+'2.kolo'!F20))</f>
        <v>16</v>
      </c>
      <c r="P49" s="272">
        <f t="shared" si="15"/>
        <v>0</v>
      </c>
      <c r="Q49" s="275">
        <f>'2.kolo'!I21</f>
        <v>0</v>
      </c>
      <c r="R49" s="272">
        <f>'2.kolo'!H21</f>
        <v>0</v>
      </c>
      <c r="S49" s="272">
        <f t="shared" si="23"/>
        <v>0</v>
      </c>
      <c r="T49" s="272">
        <f t="shared" si="24"/>
        <v>16</v>
      </c>
      <c r="U49" s="274">
        <f>IF('2.kolo'!D20="V",0,IF('2.kolo'!F21="O",T49,T49+'2.kolo'!F21))</f>
        <v>16</v>
      </c>
      <c r="V49" s="273">
        <f t="shared" si="16"/>
        <v>0</v>
      </c>
      <c r="W49" s="275">
        <f>'2.kolo'!P20</f>
        <v>0</v>
      </c>
      <c r="X49" s="272">
        <f>'2.kolo'!O20</f>
        <v>0</v>
      </c>
      <c r="Y49" s="272">
        <f t="shared" si="25"/>
        <v>0</v>
      </c>
      <c r="Z49" s="272">
        <f t="shared" si="26"/>
        <v>16</v>
      </c>
      <c r="AA49" s="274">
        <f>IF('2.kolo'!D20="V",0,IF('2.kolo'!M20="R",Z49,Z49+'2.kolo'!M20))</f>
        <v>16</v>
      </c>
      <c r="AB49" s="273">
        <f t="shared" si="17"/>
        <v>0</v>
      </c>
      <c r="AC49" s="274">
        <f>'2.kolo'!P21</f>
        <v>0</v>
      </c>
      <c r="AD49" s="272">
        <f>'2.kolo'!O21</f>
        <v>0</v>
      </c>
      <c r="AE49" s="272">
        <f t="shared" si="27"/>
        <v>0</v>
      </c>
      <c r="AF49" s="272">
        <f t="shared" si="28"/>
        <v>16</v>
      </c>
      <c r="AG49" s="274">
        <f>IF('2.kolo'!D20="V",0,IF('2.kolo'!M21="O",AF49,AF49+'2.kolo'!M21))</f>
        <v>16</v>
      </c>
      <c r="AH49" s="273">
        <f t="shared" si="18"/>
        <v>0</v>
      </c>
      <c r="AI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</row>
    <row r="50" spans="2:59" ht="12.75">
      <c r="B50" s="259"/>
      <c r="C50" s="271"/>
      <c r="D50" s="272"/>
      <c r="E50" s="272"/>
      <c r="F50" s="272"/>
      <c r="G50" s="272"/>
      <c r="H50" s="272"/>
      <c r="I50" s="272"/>
      <c r="J50" s="273"/>
      <c r="K50" s="274"/>
      <c r="L50" s="272"/>
      <c r="M50" s="272"/>
      <c r="N50" s="272"/>
      <c r="O50" s="274"/>
      <c r="P50" s="272"/>
      <c r="Q50" s="275"/>
      <c r="R50" s="272"/>
      <c r="S50" s="272"/>
      <c r="T50" s="272"/>
      <c r="U50" s="274"/>
      <c r="V50" s="273"/>
      <c r="W50" s="275"/>
      <c r="X50" s="272"/>
      <c r="Y50" s="272"/>
      <c r="Z50" s="272"/>
      <c r="AA50" s="274"/>
      <c r="AB50" s="273"/>
      <c r="AC50" s="274"/>
      <c r="AD50" s="272"/>
      <c r="AE50" s="272"/>
      <c r="AF50" s="272"/>
      <c r="AG50" s="274"/>
      <c r="AH50" s="273"/>
      <c r="AI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</row>
    <row r="51" spans="2:59" ht="12.75">
      <c r="B51" s="259"/>
      <c r="C51" s="271">
        <f>'2.kolo'!S22</f>
        <v>64</v>
      </c>
      <c r="D51" s="272">
        <f>'2.kolo'!T22</f>
        <v>0</v>
      </c>
      <c r="E51" s="272">
        <f>INT(SUM('2.kolo'!H22:H23,'2.kolo'!O22:O23))</f>
        <v>0</v>
      </c>
      <c r="F51" s="272">
        <f t="shared" si="19"/>
        <v>93600000</v>
      </c>
      <c r="G51" s="272">
        <f t="shared" si="20"/>
        <v>9</v>
      </c>
      <c r="H51" s="272">
        <f>IF('2.kolo'!D22="V",1,0)</f>
        <v>0</v>
      </c>
      <c r="I51" s="272">
        <f>IF('2.kolo'!D22="O",1,0)</f>
        <v>0</v>
      </c>
      <c r="J51" s="273"/>
      <c r="K51" s="274">
        <f>'2.kolo'!I22</f>
        <v>0</v>
      </c>
      <c r="L51" s="272">
        <f>'2.kolo'!H22</f>
        <v>0</v>
      </c>
      <c r="M51" s="272">
        <f t="shared" si="21"/>
        <v>0</v>
      </c>
      <c r="N51" s="272">
        <f t="shared" si="22"/>
        <v>16</v>
      </c>
      <c r="O51" s="274">
        <f>IF('2.kolo'!D22="V",0,IF('2.kolo'!F22="R",N51,N51+'2.kolo'!F22))</f>
        <v>16</v>
      </c>
      <c r="P51" s="272">
        <f t="shared" si="15"/>
        <v>0</v>
      </c>
      <c r="Q51" s="275">
        <f>'2.kolo'!I23</f>
        <v>0</v>
      </c>
      <c r="R51" s="272">
        <f>'2.kolo'!H23</f>
        <v>0</v>
      </c>
      <c r="S51" s="272">
        <f t="shared" si="23"/>
        <v>0</v>
      </c>
      <c r="T51" s="272">
        <f t="shared" si="24"/>
        <v>16</v>
      </c>
      <c r="U51" s="274">
        <f>IF('2.kolo'!D22="V",0,IF('2.kolo'!F23="O",T51,T51+'2.kolo'!F23))</f>
        <v>16</v>
      </c>
      <c r="V51" s="273">
        <f t="shared" si="16"/>
        <v>0</v>
      </c>
      <c r="W51" s="275">
        <f>'2.kolo'!P22</f>
        <v>0</v>
      </c>
      <c r="X51" s="272">
        <f>'2.kolo'!O22</f>
        <v>0</v>
      </c>
      <c r="Y51" s="272">
        <f t="shared" si="25"/>
        <v>0</v>
      </c>
      <c r="Z51" s="272">
        <f t="shared" si="26"/>
        <v>16</v>
      </c>
      <c r="AA51" s="274">
        <f>IF('2.kolo'!D22="V",0,IF('2.kolo'!M22="R",Z51,Z51+'2.kolo'!M22))</f>
        <v>16</v>
      </c>
      <c r="AB51" s="273">
        <f t="shared" si="17"/>
        <v>0</v>
      </c>
      <c r="AC51" s="274">
        <f>'2.kolo'!P23</f>
        <v>0</v>
      </c>
      <c r="AD51" s="272">
        <f>'2.kolo'!O23</f>
        <v>0</v>
      </c>
      <c r="AE51" s="272">
        <f t="shared" si="27"/>
        <v>0</v>
      </c>
      <c r="AF51" s="272">
        <f t="shared" si="28"/>
        <v>16</v>
      </c>
      <c r="AG51" s="274">
        <f>IF('2.kolo'!D22="V",0,IF('2.kolo'!M23="O",AF51,AF51+'2.kolo'!M23))</f>
        <v>16</v>
      </c>
      <c r="AH51" s="273">
        <f t="shared" si="18"/>
        <v>0</v>
      </c>
      <c r="AI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</row>
    <row r="52" spans="2:59" ht="12.75">
      <c r="B52" s="259"/>
      <c r="C52" s="271"/>
      <c r="D52" s="272"/>
      <c r="E52" s="272"/>
      <c r="F52" s="272"/>
      <c r="G52" s="272"/>
      <c r="H52" s="272"/>
      <c r="I52" s="272"/>
      <c r="J52" s="273"/>
      <c r="K52" s="274"/>
      <c r="L52" s="272"/>
      <c r="M52" s="272"/>
      <c r="N52" s="272"/>
      <c r="O52" s="274"/>
      <c r="P52" s="272"/>
      <c r="Q52" s="275"/>
      <c r="R52" s="272"/>
      <c r="S52" s="272"/>
      <c r="T52" s="272"/>
      <c r="U52" s="274"/>
      <c r="V52" s="273"/>
      <c r="W52" s="275"/>
      <c r="X52" s="272"/>
      <c r="Y52" s="272"/>
      <c r="Z52" s="272"/>
      <c r="AA52" s="274"/>
      <c r="AB52" s="273"/>
      <c r="AC52" s="274"/>
      <c r="AD52" s="272"/>
      <c r="AE52" s="272"/>
      <c r="AF52" s="272"/>
      <c r="AG52" s="274"/>
      <c r="AH52" s="273"/>
      <c r="AI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</row>
    <row r="53" spans="2:59" ht="12.75">
      <c r="B53" s="259"/>
      <c r="C53" s="271">
        <f>'2.kolo'!S24</f>
        <v>64</v>
      </c>
      <c r="D53" s="272">
        <f>'2.kolo'!T24</f>
        <v>0</v>
      </c>
      <c r="E53" s="272">
        <f>INT(SUM('2.kolo'!H24:H25,'2.kolo'!O24:O25))</f>
        <v>0</v>
      </c>
      <c r="F53" s="272">
        <f t="shared" si="19"/>
        <v>93600000</v>
      </c>
      <c r="G53" s="272">
        <f t="shared" si="20"/>
        <v>9</v>
      </c>
      <c r="H53" s="272">
        <f>IF('2.kolo'!D24="V",1,0)</f>
        <v>0</v>
      </c>
      <c r="I53" s="272">
        <f>IF('2.kolo'!D24="O",1,0)</f>
        <v>0</v>
      </c>
      <c r="J53" s="273"/>
      <c r="K53" s="274">
        <f>'2.kolo'!I24</f>
        <v>0</v>
      </c>
      <c r="L53" s="272">
        <f>'2.kolo'!H24</f>
        <v>0</v>
      </c>
      <c r="M53" s="272">
        <f t="shared" si="21"/>
        <v>0</v>
      </c>
      <c r="N53" s="272">
        <f t="shared" si="22"/>
        <v>16</v>
      </c>
      <c r="O53" s="274">
        <f>IF('2.kolo'!D24="V",0,IF('2.kolo'!F24="R",N53,N53+'2.kolo'!F24))</f>
        <v>16</v>
      </c>
      <c r="P53" s="272">
        <f t="shared" si="15"/>
        <v>0</v>
      </c>
      <c r="Q53" s="275">
        <f>'2.kolo'!I25</f>
        <v>0</v>
      </c>
      <c r="R53" s="272">
        <f>'2.kolo'!H25</f>
        <v>0</v>
      </c>
      <c r="S53" s="272">
        <f t="shared" si="23"/>
        <v>0</v>
      </c>
      <c r="T53" s="272">
        <f t="shared" si="24"/>
        <v>16</v>
      </c>
      <c r="U53" s="274">
        <f>IF('2.kolo'!D24="V",0,IF('2.kolo'!F25="O",T53,T53+'2.kolo'!F25))</f>
        <v>16</v>
      </c>
      <c r="V53" s="273">
        <f t="shared" si="16"/>
        <v>0</v>
      </c>
      <c r="W53" s="275">
        <f>'2.kolo'!P24</f>
        <v>0</v>
      </c>
      <c r="X53" s="272">
        <f>'2.kolo'!O24</f>
        <v>0</v>
      </c>
      <c r="Y53" s="272">
        <f t="shared" si="25"/>
        <v>0</v>
      </c>
      <c r="Z53" s="272">
        <f t="shared" si="26"/>
        <v>16</v>
      </c>
      <c r="AA53" s="274">
        <f>IF('2.kolo'!D24="V",0,IF('2.kolo'!M24="R",Z53,Z53+'2.kolo'!M24))</f>
        <v>16</v>
      </c>
      <c r="AB53" s="273">
        <f t="shared" si="17"/>
        <v>0</v>
      </c>
      <c r="AC53" s="274">
        <f>'2.kolo'!P25</f>
        <v>0</v>
      </c>
      <c r="AD53" s="272">
        <f>'2.kolo'!O25</f>
        <v>0</v>
      </c>
      <c r="AE53" s="272">
        <f t="shared" si="27"/>
        <v>0</v>
      </c>
      <c r="AF53" s="272">
        <f t="shared" si="28"/>
        <v>16</v>
      </c>
      <c r="AG53" s="274">
        <f>IF('2.kolo'!D24="V",0,IF('2.kolo'!M25="O",AF53,AF53+'2.kolo'!M25))</f>
        <v>16</v>
      </c>
      <c r="AH53" s="273">
        <f t="shared" si="18"/>
        <v>0</v>
      </c>
      <c r="AI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</row>
    <row r="54" spans="2:59" ht="12.75">
      <c r="B54" s="259"/>
      <c r="C54" s="271"/>
      <c r="D54" s="272"/>
      <c r="E54" s="272"/>
      <c r="F54" s="272"/>
      <c r="G54" s="272"/>
      <c r="H54" s="272"/>
      <c r="I54" s="272"/>
      <c r="J54" s="273"/>
      <c r="K54" s="274"/>
      <c r="L54" s="272"/>
      <c r="M54" s="272"/>
      <c r="N54" s="272"/>
      <c r="O54" s="274"/>
      <c r="P54" s="272"/>
      <c r="Q54" s="275"/>
      <c r="R54" s="272"/>
      <c r="S54" s="272"/>
      <c r="T54" s="272"/>
      <c r="U54" s="274"/>
      <c r="V54" s="273"/>
      <c r="W54" s="275"/>
      <c r="X54" s="272"/>
      <c r="Y54" s="272"/>
      <c r="Z54" s="272"/>
      <c r="AA54" s="274"/>
      <c r="AB54" s="273"/>
      <c r="AC54" s="274"/>
      <c r="AD54" s="272"/>
      <c r="AE54" s="272"/>
      <c r="AF54" s="272"/>
      <c r="AG54" s="274"/>
      <c r="AH54" s="273"/>
      <c r="AI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</row>
    <row r="55" spans="2:59" ht="12.75">
      <c r="B55" s="259"/>
      <c r="C55" s="271">
        <f>'2.kolo'!S26</f>
        <v>64</v>
      </c>
      <c r="D55" s="272">
        <f>'2.kolo'!T26</f>
        <v>0</v>
      </c>
      <c r="E55" s="272">
        <f>INT(SUM('2.kolo'!H26:H27,'2.kolo'!O26:O27))</f>
        <v>0</v>
      </c>
      <c r="F55" s="272">
        <f t="shared" si="19"/>
        <v>93600000</v>
      </c>
      <c r="G55" s="272">
        <f t="shared" si="20"/>
        <v>9</v>
      </c>
      <c r="H55" s="272">
        <f>IF('2.kolo'!D26="V",1,0)</f>
        <v>0</v>
      </c>
      <c r="I55" s="272">
        <f>IF('2.kolo'!D26="O",1,0)</f>
        <v>0</v>
      </c>
      <c r="J55" s="273"/>
      <c r="K55" s="274">
        <f>'2.kolo'!I26</f>
        <v>0</v>
      </c>
      <c r="L55" s="272">
        <f>'2.kolo'!H26</f>
        <v>0</v>
      </c>
      <c r="M55" s="272">
        <f t="shared" si="21"/>
        <v>0</v>
      </c>
      <c r="N55" s="272">
        <f t="shared" si="22"/>
        <v>16</v>
      </c>
      <c r="O55" s="274">
        <f>IF('2.kolo'!D26="V",0,IF('2.kolo'!F26="R",N55,N55+'2.kolo'!F26))</f>
        <v>16</v>
      </c>
      <c r="P55" s="272">
        <f t="shared" si="15"/>
        <v>0</v>
      </c>
      <c r="Q55" s="275">
        <f>'2.kolo'!I27</f>
        <v>0</v>
      </c>
      <c r="R55" s="272">
        <f>'2.kolo'!H27</f>
        <v>0</v>
      </c>
      <c r="S55" s="272">
        <f t="shared" si="23"/>
        <v>0</v>
      </c>
      <c r="T55" s="272">
        <f t="shared" si="24"/>
        <v>16</v>
      </c>
      <c r="U55" s="274">
        <f>IF('2.kolo'!D26="V",0,IF('2.kolo'!F27="O",T55,T55+'2.kolo'!F27))</f>
        <v>16</v>
      </c>
      <c r="V55" s="273">
        <f t="shared" si="16"/>
        <v>0</v>
      </c>
      <c r="W55" s="275">
        <f>'2.kolo'!P26</f>
        <v>0</v>
      </c>
      <c r="X55" s="272">
        <f>'2.kolo'!O26</f>
        <v>0</v>
      </c>
      <c r="Y55" s="272">
        <f t="shared" si="25"/>
        <v>0</v>
      </c>
      <c r="Z55" s="272">
        <f t="shared" si="26"/>
        <v>16</v>
      </c>
      <c r="AA55" s="274">
        <f>IF('2.kolo'!D26="V",0,IF('2.kolo'!M26="R",Z55,Z55+'2.kolo'!M26))</f>
        <v>16</v>
      </c>
      <c r="AB55" s="273">
        <f t="shared" si="17"/>
        <v>0</v>
      </c>
      <c r="AC55" s="274">
        <f>'2.kolo'!P27</f>
        <v>0</v>
      </c>
      <c r="AD55" s="272">
        <f>'2.kolo'!O27</f>
        <v>0</v>
      </c>
      <c r="AE55" s="272">
        <f t="shared" si="27"/>
        <v>0</v>
      </c>
      <c r="AF55" s="272">
        <f t="shared" si="28"/>
        <v>16</v>
      </c>
      <c r="AG55" s="274">
        <f>IF('2.kolo'!D26="V",0,IF('2.kolo'!M27="O",AF55,AF55+'2.kolo'!M27))</f>
        <v>16</v>
      </c>
      <c r="AH55" s="273">
        <f t="shared" si="18"/>
        <v>0</v>
      </c>
      <c r="AI55" s="259"/>
      <c r="AR55" s="259"/>
      <c r="AS55" s="259"/>
      <c r="AT55" s="259"/>
      <c r="AU55" s="259"/>
      <c r="AV55" s="259"/>
      <c r="AW55" s="259"/>
      <c r="AX55" s="259"/>
      <c r="AY55" s="259"/>
      <c r="AZ55" s="259"/>
      <c r="BA55" s="259"/>
      <c r="BB55" s="259"/>
      <c r="BC55" s="259"/>
      <c r="BD55" s="259"/>
      <c r="BE55" s="259"/>
      <c r="BF55" s="259"/>
      <c r="BG55" s="259"/>
    </row>
    <row r="56" spans="2:59" ht="12.75">
      <c r="B56" s="259"/>
      <c r="C56" s="271"/>
      <c r="D56" s="272"/>
      <c r="E56" s="272"/>
      <c r="F56" s="272"/>
      <c r="G56" s="272"/>
      <c r="H56" s="272"/>
      <c r="I56" s="272"/>
      <c r="J56" s="273"/>
      <c r="K56" s="274"/>
      <c r="L56" s="272"/>
      <c r="M56" s="272"/>
      <c r="N56" s="272"/>
      <c r="O56" s="274"/>
      <c r="P56" s="272"/>
      <c r="Q56" s="275"/>
      <c r="R56" s="272"/>
      <c r="S56" s="272"/>
      <c r="T56" s="272"/>
      <c r="U56" s="274"/>
      <c r="V56" s="273"/>
      <c r="W56" s="275"/>
      <c r="X56" s="272"/>
      <c r="Y56" s="272"/>
      <c r="Z56" s="272"/>
      <c r="AA56" s="274"/>
      <c r="AB56" s="273"/>
      <c r="AC56" s="274"/>
      <c r="AD56" s="272"/>
      <c r="AE56" s="272"/>
      <c r="AF56" s="272"/>
      <c r="AG56" s="274"/>
      <c r="AH56" s="273"/>
      <c r="AI56" s="259"/>
      <c r="AR56" s="259"/>
      <c r="AS56" s="259"/>
      <c r="AT56" s="259"/>
      <c r="AU56" s="259"/>
      <c r="AV56" s="259"/>
      <c r="AW56" s="259"/>
      <c r="AX56" s="259"/>
      <c r="AY56" s="259"/>
      <c r="AZ56" s="259"/>
      <c r="BA56" s="259"/>
      <c r="BB56" s="259"/>
      <c r="BC56" s="259"/>
      <c r="BD56" s="259"/>
      <c r="BE56" s="259"/>
      <c r="BF56" s="259"/>
      <c r="BG56" s="259"/>
    </row>
    <row r="57" spans="2:59" ht="12.75">
      <c r="B57" s="259"/>
      <c r="C57" s="271">
        <f>'2.kolo'!S28</f>
        <v>64</v>
      </c>
      <c r="D57" s="272">
        <f>'2.kolo'!T28</f>
        <v>0</v>
      </c>
      <c r="E57" s="272">
        <f>INT(SUM('2.kolo'!H28:H29,'2.kolo'!O28:O29))</f>
        <v>0</v>
      </c>
      <c r="F57" s="272">
        <f t="shared" si="19"/>
        <v>93600000</v>
      </c>
      <c r="G57" s="272">
        <f t="shared" si="20"/>
        <v>9</v>
      </c>
      <c r="H57" s="272">
        <f>IF('2.kolo'!D28="V",1,0)</f>
        <v>0</v>
      </c>
      <c r="I57" s="272">
        <f>IF('2.kolo'!D28="O",1,0)</f>
        <v>0</v>
      </c>
      <c r="J57" s="273"/>
      <c r="K57" s="274">
        <f>'2.kolo'!I28</f>
        <v>0</v>
      </c>
      <c r="L57" s="272">
        <f>'2.kolo'!H28</f>
        <v>0</v>
      </c>
      <c r="M57" s="272">
        <f t="shared" si="21"/>
        <v>0</v>
      </c>
      <c r="N57" s="272">
        <f t="shared" si="22"/>
        <v>16</v>
      </c>
      <c r="O57" s="274">
        <f>IF('2.kolo'!D28="V",0,IF('2.kolo'!F28="R",N57,N57+'2.kolo'!F28))</f>
        <v>16</v>
      </c>
      <c r="P57" s="272">
        <f t="shared" si="15"/>
        <v>0</v>
      </c>
      <c r="Q57" s="275">
        <f>'2.kolo'!I29</f>
        <v>0</v>
      </c>
      <c r="R57" s="272">
        <f>'2.kolo'!H29</f>
        <v>0</v>
      </c>
      <c r="S57" s="272">
        <f t="shared" si="23"/>
        <v>0</v>
      </c>
      <c r="T57" s="272">
        <f t="shared" si="24"/>
        <v>16</v>
      </c>
      <c r="U57" s="274">
        <f>IF('2.kolo'!D28="V",0,IF('2.kolo'!F29="O",T57,T57+'2.kolo'!F29))</f>
        <v>16</v>
      </c>
      <c r="V57" s="273">
        <f t="shared" si="16"/>
        <v>0</v>
      </c>
      <c r="W57" s="275">
        <f>'2.kolo'!P28</f>
        <v>0</v>
      </c>
      <c r="X57" s="272">
        <f>'2.kolo'!O28</f>
        <v>0</v>
      </c>
      <c r="Y57" s="272">
        <f t="shared" si="25"/>
        <v>0</v>
      </c>
      <c r="Z57" s="272">
        <f t="shared" si="26"/>
        <v>16</v>
      </c>
      <c r="AA57" s="274">
        <f>IF('2.kolo'!D28="V",0,IF('2.kolo'!M28="R",Z57,Z57+'2.kolo'!M28))</f>
        <v>16</v>
      </c>
      <c r="AB57" s="273">
        <f t="shared" si="17"/>
        <v>0</v>
      </c>
      <c r="AC57" s="274">
        <f>'2.kolo'!P29</f>
        <v>0</v>
      </c>
      <c r="AD57" s="272">
        <f>'2.kolo'!O29</f>
        <v>0</v>
      </c>
      <c r="AE57" s="272">
        <f t="shared" si="27"/>
        <v>0</v>
      </c>
      <c r="AF57" s="272">
        <f t="shared" si="28"/>
        <v>16</v>
      </c>
      <c r="AG57" s="274">
        <f>IF('2.kolo'!D28="V",0,IF('2.kolo'!M29="O",AF57,AF57+'2.kolo'!M29))</f>
        <v>16</v>
      </c>
      <c r="AH57" s="273">
        <f t="shared" si="18"/>
        <v>0</v>
      </c>
      <c r="AI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</row>
    <row r="58" spans="2:59" ht="12.75">
      <c r="B58" s="259"/>
      <c r="C58" s="271"/>
      <c r="D58" s="272"/>
      <c r="E58" s="272"/>
      <c r="F58" s="272"/>
      <c r="G58" s="272"/>
      <c r="H58" s="272"/>
      <c r="I58" s="272"/>
      <c r="J58" s="273"/>
      <c r="K58" s="274"/>
      <c r="L58" s="272"/>
      <c r="M58" s="272"/>
      <c r="N58" s="272"/>
      <c r="O58" s="274"/>
      <c r="P58" s="272"/>
      <c r="Q58" s="275"/>
      <c r="R58" s="272"/>
      <c r="S58" s="272"/>
      <c r="T58" s="272"/>
      <c r="U58" s="274"/>
      <c r="V58" s="273"/>
      <c r="W58" s="275"/>
      <c r="X58" s="272"/>
      <c r="Y58" s="272"/>
      <c r="Z58" s="272"/>
      <c r="AA58" s="274"/>
      <c r="AB58" s="273"/>
      <c r="AC58" s="274"/>
      <c r="AD58" s="272"/>
      <c r="AE58" s="272"/>
      <c r="AF58" s="272"/>
      <c r="AG58" s="274"/>
      <c r="AH58" s="273"/>
      <c r="AI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</row>
    <row r="59" spans="2:59" ht="12.75">
      <c r="B59" s="259"/>
      <c r="C59" s="271">
        <f>'2.kolo'!S30</f>
        <v>64</v>
      </c>
      <c r="D59" s="272">
        <f>'2.kolo'!T30</f>
        <v>0</v>
      </c>
      <c r="E59" s="272">
        <f>INT(SUM('2.kolo'!H30:H31,'2.kolo'!O30:O31))</f>
        <v>0</v>
      </c>
      <c r="F59" s="272">
        <f t="shared" si="19"/>
        <v>93600000</v>
      </c>
      <c r="G59" s="272">
        <f t="shared" si="20"/>
        <v>9</v>
      </c>
      <c r="H59" s="272">
        <f>IF('2.kolo'!D30="V",1,0)</f>
        <v>0</v>
      </c>
      <c r="I59" s="272">
        <f>IF('2.kolo'!D30="O",1,0)</f>
        <v>0</v>
      </c>
      <c r="J59" s="273"/>
      <c r="K59" s="274">
        <f>'2.kolo'!I30</f>
        <v>0</v>
      </c>
      <c r="L59" s="272">
        <f>'2.kolo'!H30</f>
        <v>0</v>
      </c>
      <c r="M59" s="272">
        <f t="shared" si="21"/>
        <v>0</v>
      </c>
      <c r="N59" s="272">
        <f t="shared" si="22"/>
        <v>16</v>
      </c>
      <c r="O59" s="274">
        <f>IF('2.kolo'!D30="V",0,IF('2.kolo'!F30="R",N59,N59+'2.kolo'!F30))</f>
        <v>16</v>
      </c>
      <c r="P59" s="272">
        <f t="shared" si="15"/>
        <v>0</v>
      </c>
      <c r="Q59" s="275">
        <f>'2.kolo'!I31</f>
        <v>0</v>
      </c>
      <c r="R59" s="272">
        <f>'2.kolo'!H31</f>
        <v>0</v>
      </c>
      <c r="S59" s="272">
        <f t="shared" si="23"/>
        <v>0</v>
      </c>
      <c r="T59" s="272">
        <f t="shared" si="24"/>
        <v>16</v>
      </c>
      <c r="U59" s="274">
        <f>IF('2.kolo'!D30="V",0,IF('2.kolo'!F31="O",T59,T59+'2.kolo'!F31))</f>
        <v>16</v>
      </c>
      <c r="V59" s="273">
        <f t="shared" si="16"/>
        <v>0</v>
      </c>
      <c r="W59" s="275">
        <f>'2.kolo'!P30</f>
        <v>0</v>
      </c>
      <c r="X59" s="272">
        <f>'2.kolo'!O30</f>
        <v>0</v>
      </c>
      <c r="Y59" s="272">
        <f t="shared" si="25"/>
        <v>0</v>
      </c>
      <c r="Z59" s="272">
        <f t="shared" si="26"/>
        <v>16</v>
      </c>
      <c r="AA59" s="274">
        <f>IF('2.kolo'!D30="V",0,IF('2.kolo'!M30="R",Z59,Z59+'2.kolo'!M30))</f>
        <v>16</v>
      </c>
      <c r="AB59" s="273">
        <f t="shared" si="17"/>
        <v>0</v>
      </c>
      <c r="AC59" s="274">
        <f>'2.kolo'!P31</f>
        <v>0</v>
      </c>
      <c r="AD59" s="272">
        <f>'2.kolo'!O31</f>
        <v>0</v>
      </c>
      <c r="AE59" s="272">
        <f t="shared" si="27"/>
        <v>0</v>
      </c>
      <c r="AF59" s="272">
        <f t="shared" si="28"/>
        <v>16</v>
      </c>
      <c r="AG59" s="274">
        <f>IF('2.kolo'!D30="V",0,IF('2.kolo'!M31="O",AF59,AF59+'2.kolo'!M31))</f>
        <v>16</v>
      </c>
      <c r="AH59" s="273">
        <f t="shared" si="18"/>
        <v>0</v>
      </c>
      <c r="AI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</row>
    <row r="60" spans="2:59" ht="12.75">
      <c r="B60" s="259"/>
      <c r="C60" s="271"/>
      <c r="D60" s="272"/>
      <c r="E60" s="272"/>
      <c r="F60" s="272"/>
      <c r="G60" s="272"/>
      <c r="H60" s="272"/>
      <c r="I60" s="272"/>
      <c r="J60" s="273"/>
      <c r="K60" s="274"/>
      <c r="L60" s="272"/>
      <c r="M60" s="272"/>
      <c r="N60" s="272"/>
      <c r="O60" s="274"/>
      <c r="P60" s="272"/>
      <c r="Q60" s="275"/>
      <c r="R60" s="272"/>
      <c r="S60" s="272"/>
      <c r="T60" s="272"/>
      <c r="U60" s="274"/>
      <c r="V60" s="273"/>
      <c r="W60" s="275"/>
      <c r="X60" s="272"/>
      <c r="Y60" s="272"/>
      <c r="Z60" s="272"/>
      <c r="AA60" s="274"/>
      <c r="AB60" s="273"/>
      <c r="AC60" s="274"/>
      <c r="AD60" s="272"/>
      <c r="AE60" s="272"/>
      <c r="AF60" s="272"/>
      <c r="AG60" s="274"/>
      <c r="AH60" s="273"/>
      <c r="AI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</row>
    <row r="61" spans="2:59" ht="12.75">
      <c r="B61" s="259"/>
      <c r="C61" s="271">
        <f>'2.kolo'!S32</f>
        <v>64</v>
      </c>
      <c r="D61" s="272">
        <f>'2.kolo'!T32</f>
        <v>0</v>
      </c>
      <c r="E61" s="272">
        <f>INT(SUM('2.kolo'!H32:H33,'2.kolo'!O32:O33))</f>
        <v>0</v>
      </c>
      <c r="F61" s="272">
        <f t="shared" si="19"/>
        <v>93600000</v>
      </c>
      <c r="G61" s="272">
        <f t="shared" si="20"/>
        <v>9</v>
      </c>
      <c r="H61" s="272">
        <f>IF('2.kolo'!D32="V",1,0)</f>
        <v>0</v>
      </c>
      <c r="I61" s="272">
        <f>IF('2.kolo'!D32="O",1,0)</f>
        <v>0</v>
      </c>
      <c r="J61" s="273"/>
      <c r="K61" s="274">
        <f>'2.kolo'!I32</f>
        <v>0</v>
      </c>
      <c r="L61" s="272">
        <f>'2.kolo'!H32</f>
        <v>0</v>
      </c>
      <c r="M61" s="272">
        <f t="shared" si="21"/>
        <v>0</v>
      </c>
      <c r="N61" s="272">
        <f t="shared" si="22"/>
        <v>16</v>
      </c>
      <c r="O61" s="274">
        <f>IF('2.kolo'!D32="V",0,IF('2.kolo'!F32="R",N61,N61+'2.kolo'!F32))</f>
        <v>16</v>
      </c>
      <c r="P61" s="272">
        <f t="shared" si="15"/>
        <v>0</v>
      </c>
      <c r="Q61" s="275">
        <f>'2.kolo'!I33</f>
        <v>0</v>
      </c>
      <c r="R61" s="272">
        <f>'2.kolo'!H33</f>
        <v>0</v>
      </c>
      <c r="S61" s="272">
        <f t="shared" si="23"/>
        <v>0</v>
      </c>
      <c r="T61" s="272">
        <f t="shared" si="24"/>
        <v>16</v>
      </c>
      <c r="U61" s="274">
        <f>IF('2.kolo'!D32="V",0,IF('2.kolo'!F33="O",T61,T61+'2.kolo'!F33))</f>
        <v>16</v>
      </c>
      <c r="V61" s="273">
        <f t="shared" si="16"/>
        <v>0</v>
      </c>
      <c r="W61" s="275">
        <f>'2.kolo'!P32</f>
        <v>0</v>
      </c>
      <c r="X61" s="272">
        <f>'2.kolo'!O32</f>
        <v>0</v>
      </c>
      <c r="Y61" s="272">
        <f t="shared" si="25"/>
        <v>0</v>
      </c>
      <c r="Z61" s="272">
        <f t="shared" si="26"/>
        <v>16</v>
      </c>
      <c r="AA61" s="274">
        <f>IF('2.kolo'!D32="V",0,IF('2.kolo'!M32="R",Z61,Z61+'2.kolo'!M32))</f>
        <v>16</v>
      </c>
      <c r="AB61" s="273">
        <f t="shared" si="17"/>
        <v>0</v>
      </c>
      <c r="AC61" s="274">
        <f>'2.kolo'!P33</f>
        <v>0</v>
      </c>
      <c r="AD61" s="272">
        <f>'2.kolo'!O33</f>
        <v>0</v>
      </c>
      <c r="AE61" s="272">
        <f t="shared" si="27"/>
        <v>0</v>
      </c>
      <c r="AF61" s="272">
        <f t="shared" si="28"/>
        <v>16</v>
      </c>
      <c r="AG61" s="274">
        <f>IF('2.kolo'!D32="V",0,IF('2.kolo'!M33="O",AF61,AF61+'2.kolo'!M33))</f>
        <v>16</v>
      </c>
      <c r="AH61" s="273">
        <f t="shared" si="18"/>
        <v>0</v>
      </c>
      <c r="AI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</row>
    <row r="62" spans="2:59" ht="12.75">
      <c r="B62" s="259"/>
      <c r="C62" s="271"/>
      <c r="D62" s="272"/>
      <c r="E62" s="272"/>
      <c r="F62" s="272"/>
      <c r="G62" s="272"/>
      <c r="H62" s="272"/>
      <c r="I62" s="272"/>
      <c r="J62" s="273"/>
      <c r="K62" s="274"/>
      <c r="L62" s="272"/>
      <c r="M62" s="272"/>
      <c r="N62" s="272"/>
      <c r="O62" s="274"/>
      <c r="P62" s="272"/>
      <c r="Q62" s="275"/>
      <c r="R62" s="272"/>
      <c r="S62" s="272"/>
      <c r="T62" s="272"/>
      <c r="U62" s="274"/>
      <c r="V62" s="273"/>
      <c r="W62" s="275"/>
      <c r="X62" s="272"/>
      <c r="Y62" s="272"/>
      <c r="Z62" s="272"/>
      <c r="AA62" s="274"/>
      <c r="AB62" s="273"/>
      <c r="AC62" s="274"/>
      <c r="AD62" s="272"/>
      <c r="AE62" s="272"/>
      <c r="AF62" s="272"/>
      <c r="AG62" s="274"/>
      <c r="AH62" s="273"/>
      <c r="AI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</row>
    <row r="63" spans="2:59" ht="12.75">
      <c r="B63" s="259"/>
      <c r="C63" s="271">
        <f>'2.kolo'!S34</f>
        <v>64</v>
      </c>
      <c r="D63" s="272">
        <f>'2.kolo'!T34</f>
        <v>0</v>
      </c>
      <c r="E63" s="272">
        <f>INT(SUM('2.kolo'!H34:H35,'2.kolo'!O34:O35))</f>
        <v>0</v>
      </c>
      <c r="F63" s="272">
        <f t="shared" si="19"/>
        <v>93600000</v>
      </c>
      <c r="G63" s="272">
        <f t="shared" si="20"/>
        <v>9</v>
      </c>
      <c r="H63" s="272">
        <f>IF('2.kolo'!D34="V",1,0)</f>
        <v>0</v>
      </c>
      <c r="I63" s="272">
        <f>IF('2.kolo'!D34="O",1,0)</f>
        <v>0</v>
      </c>
      <c r="J63" s="273"/>
      <c r="K63" s="274">
        <f>'2.kolo'!I34</f>
        <v>0</v>
      </c>
      <c r="L63" s="272">
        <f>'2.kolo'!H34</f>
        <v>0</v>
      </c>
      <c r="M63" s="272">
        <f t="shared" si="21"/>
        <v>0</v>
      </c>
      <c r="N63" s="272">
        <f t="shared" si="22"/>
        <v>16</v>
      </c>
      <c r="O63" s="274">
        <f>IF('2.kolo'!D34="V",0,IF('2.kolo'!F34="R",N63,N63+'2.kolo'!F34))</f>
        <v>16</v>
      </c>
      <c r="P63" s="272">
        <f t="shared" si="15"/>
        <v>0</v>
      </c>
      <c r="Q63" s="275">
        <f>'2.kolo'!I35</f>
        <v>0</v>
      </c>
      <c r="R63" s="272">
        <f>'2.kolo'!H35</f>
        <v>0</v>
      </c>
      <c r="S63" s="272">
        <f t="shared" si="23"/>
        <v>0</v>
      </c>
      <c r="T63" s="272">
        <f t="shared" si="24"/>
        <v>16</v>
      </c>
      <c r="U63" s="274">
        <f>IF('2.kolo'!D34="V",0,IF('2.kolo'!F35="O",T63,T63+'2.kolo'!F35))</f>
        <v>16</v>
      </c>
      <c r="V63" s="273">
        <f t="shared" si="16"/>
        <v>0</v>
      </c>
      <c r="W63" s="275">
        <f>'2.kolo'!P34</f>
        <v>0</v>
      </c>
      <c r="X63" s="272">
        <f>'2.kolo'!O34</f>
        <v>0</v>
      </c>
      <c r="Y63" s="272">
        <f t="shared" si="25"/>
        <v>0</v>
      </c>
      <c r="Z63" s="272">
        <f t="shared" si="26"/>
        <v>16</v>
      </c>
      <c r="AA63" s="274">
        <f>IF('2.kolo'!D34="V",0,IF('2.kolo'!M34="R",Z63,Z63+'2.kolo'!M34))</f>
        <v>16</v>
      </c>
      <c r="AB63" s="273">
        <f t="shared" si="17"/>
        <v>0</v>
      </c>
      <c r="AC63" s="274">
        <f>'2.kolo'!P35</f>
        <v>0</v>
      </c>
      <c r="AD63" s="272">
        <f>'2.kolo'!O35</f>
        <v>0</v>
      </c>
      <c r="AE63" s="272">
        <f t="shared" si="27"/>
        <v>0</v>
      </c>
      <c r="AF63" s="272">
        <f t="shared" si="28"/>
        <v>16</v>
      </c>
      <c r="AG63" s="274">
        <f>IF('2.kolo'!D34="V",0,IF('2.kolo'!M35="O",AF63,AF63+'2.kolo'!M35))</f>
        <v>16</v>
      </c>
      <c r="AH63" s="273">
        <f t="shared" si="18"/>
        <v>0</v>
      </c>
      <c r="AI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</row>
    <row r="64" spans="2:59" ht="12.75">
      <c r="B64" s="259"/>
      <c r="C64" s="271"/>
      <c r="D64" s="272"/>
      <c r="E64" s="272"/>
      <c r="F64" s="272"/>
      <c r="G64" s="272"/>
      <c r="H64" s="272"/>
      <c r="I64" s="272"/>
      <c r="J64" s="273"/>
      <c r="K64" s="274"/>
      <c r="L64" s="272"/>
      <c r="M64" s="272"/>
      <c r="N64" s="272"/>
      <c r="O64" s="274"/>
      <c r="P64" s="272"/>
      <c r="Q64" s="275"/>
      <c r="R64" s="272"/>
      <c r="S64" s="272"/>
      <c r="T64" s="272"/>
      <c r="U64" s="274"/>
      <c r="V64" s="273"/>
      <c r="W64" s="275"/>
      <c r="X64" s="272"/>
      <c r="Y64" s="272"/>
      <c r="Z64" s="272"/>
      <c r="AA64" s="274"/>
      <c r="AB64" s="273"/>
      <c r="AC64" s="274"/>
      <c r="AD64" s="272"/>
      <c r="AE64" s="272"/>
      <c r="AF64" s="272"/>
      <c r="AG64" s="274"/>
      <c r="AH64" s="273"/>
      <c r="AI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</row>
    <row r="65" spans="2:59" ht="12.75">
      <c r="B65" s="259"/>
      <c r="C65" s="276">
        <f>'2.kolo'!S36</f>
        <v>64</v>
      </c>
      <c r="D65" s="277">
        <f>'2.kolo'!T36</f>
        <v>0</v>
      </c>
      <c r="E65" s="277">
        <f>INT(SUM('2.kolo'!H36:H37,'2.kolo'!O36:O37))</f>
        <v>0</v>
      </c>
      <c r="F65" s="277">
        <f t="shared" si="19"/>
        <v>93600000</v>
      </c>
      <c r="G65" s="277">
        <f t="shared" si="20"/>
        <v>9</v>
      </c>
      <c r="H65" s="277">
        <f>IF('2.kolo'!D36="V",1,0)</f>
        <v>0</v>
      </c>
      <c r="I65" s="277">
        <f>IF('2.kolo'!D36="O",1,0)</f>
        <v>0</v>
      </c>
      <c r="J65" s="278"/>
      <c r="K65" s="279">
        <f>'2.kolo'!I36</f>
        <v>0</v>
      </c>
      <c r="L65" s="277">
        <f>'2.kolo'!H36</f>
        <v>0</v>
      </c>
      <c r="M65" s="277">
        <f t="shared" si="21"/>
        <v>0</v>
      </c>
      <c r="N65" s="277">
        <f t="shared" si="22"/>
        <v>16</v>
      </c>
      <c r="O65" s="279">
        <f>IF('2.kolo'!D36="V",0,IF('2.kolo'!F36="R",N65,N65+'2.kolo'!F36))</f>
        <v>16</v>
      </c>
      <c r="P65" s="277">
        <f t="shared" si="15"/>
        <v>0</v>
      </c>
      <c r="Q65" s="280">
        <f>'2.kolo'!I37</f>
        <v>0</v>
      </c>
      <c r="R65" s="277">
        <f>'2.kolo'!H37</f>
        <v>0</v>
      </c>
      <c r="S65" s="277">
        <f t="shared" si="23"/>
        <v>0</v>
      </c>
      <c r="T65" s="277">
        <f t="shared" si="24"/>
        <v>16</v>
      </c>
      <c r="U65" s="279">
        <f>IF('2.kolo'!D36="V",0,IF('2.kolo'!F37="O",T65,T65+'2.kolo'!F37))</f>
        <v>16</v>
      </c>
      <c r="V65" s="278">
        <f t="shared" si="16"/>
        <v>0</v>
      </c>
      <c r="W65" s="280">
        <f>'2.kolo'!P36</f>
        <v>0</v>
      </c>
      <c r="X65" s="277">
        <f>'2.kolo'!O36</f>
        <v>0</v>
      </c>
      <c r="Y65" s="277">
        <f t="shared" si="25"/>
        <v>0</v>
      </c>
      <c r="Z65" s="277">
        <f t="shared" si="26"/>
        <v>16</v>
      </c>
      <c r="AA65" s="279">
        <f>IF('2.kolo'!D36="V",0,IF('2.kolo'!M36="R",Z65,Z65+'2.kolo'!M36))</f>
        <v>16</v>
      </c>
      <c r="AB65" s="278">
        <f t="shared" si="17"/>
        <v>0</v>
      </c>
      <c r="AC65" s="279">
        <f>'2.kolo'!P37</f>
        <v>0</v>
      </c>
      <c r="AD65" s="277">
        <f>'2.kolo'!O37</f>
        <v>0</v>
      </c>
      <c r="AE65" s="277">
        <f t="shared" si="27"/>
        <v>0</v>
      </c>
      <c r="AF65" s="277">
        <f t="shared" si="28"/>
        <v>16</v>
      </c>
      <c r="AG65" s="279">
        <f>IF('2.kolo'!D36="V",0,IF('2.kolo'!M37="O",AF65,AF65+'2.kolo'!M37))</f>
        <v>16</v>
      </c>
      <c r="AH65" s="278">
        <f t="shared" si="18"/>
        <v>0</v>
      </c>
      <c r="AI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</row>
    <row r="66" spans="2:59" ht="12.75">
      <c r="B66" s="259"/>
      <c r="C66" s="259"/>
      <c r="D66" s="259"/>
      <c r="E66" s="259"/>
      <c r="F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W66" s="270"/>
      <c r="X66" s="259"/>
      <c r="Y66" s="270"/>
      <c r="Z66" s="270"/>
      <c r="AA66" s="259"/>
      <c r="AG66" s="259"/>
      <c r="AH66" s="259"/>
      <c r="AI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</row>
    <row r="67" spans="2:59" ht="12.75">
      <c r="B67" s="264">
        <f>16-(COUNTIF('3.kolo'!$D$6:'3.kolo'!$D$36,"="&amp;"O"))-(COUNTIF('3.kolo'!$D$6:'3.kolo'!$D$36,"="&amp;"V"))</f>
        <v>16</v>
      </c>
      <c r="C67" s="265">
        <f>'3.kolo'!S6</f>
        <v>64</v>
      </c>
      <c r="D67" s="266">
        <f>'3.kolo'!T6</f>
        <v>0</v>
      </c>
      <c r="E67" s="266">
        <f>INT(SUM('3.kolo'!H6:H7,'3.kolo'!O6:O7))</f>
        <v>0</v>
      </c>
      <c r="F67" s="266">
        <f>(1000-C67)*100000+D67+E67/100</f>
        <v>93600000</v>
      </c>
      <c r="G67" s="266">
        <f>COUNTIF($F$67:$F$97,"&gt;"&amp;F67)+1+INT((COUNTIF($F$67:$F$97,"="&amp;F67)-1)/2+0.5)</f>
        <v>9</v>
      </c>
      <c r="H67" s="266">
        <f>IF('3.kolo'!D6="V",1,0)</f>
        <v>0</v>
      </c>
      <c r="I67" s="266">
        <f>IF('3.kolo'!D6="O",1,0)</f>
        <v>0</v>
      </c>
      <c r="J67" s="267"/>
      <c r="K67" s="268">
        <f>'3.kolo'!I6</f>
        <v>0</v>
      </c>
      <c r="L67" s="266">
        <f>'3.kolo'!H6</f>
        <v>0</v>
      </c>
      <c r="M67" s="266">
        <f>K67*1000+L67</f>
        <v>0</v>
      </c>
      <c r="N67" s="266">
        <f>IF(MAX($I67,$H67)=1,17,IF(M67=0,16,(COUNTIF($M$67:$M$97,"&gt;"&amp;M67)+1+INT((COUNTIF($M$67:$M$97,"="&amp;M67)-1)/2+0.5))))</f>
        <v>16</v>
      </c>
      <c r="O67" s="268">
        <f>IF('3.kolo'!D6="V",0,IF('3.kolo'!F6="R",N67,N67+'3.kolo'!F6))</f>
        <v>16</v>
      </c>
      <c r="P67" s="266">
        <f aca="true" t="shared" si="29" ref="P67:P97">IF(INT((COUNTIF($M$67:$M$97,"="&amp;M67)-1)/2+0.5)&gt;0,IF(M67=0,0,O67),0)</f>
        <v>0</v>
      </c>
      <c r="Q67" s="269">
        <f>'3.kolo'!I7</f>
        <v>0</v>
      </c>
      <c r="R67" s="266">
        <f>'3.kolo'!H7</f>
        <v>0</v>
      </c>
      <c r="S67" s="266">
        <f>Q67*1000+R67</f>
        <v>0</v>
      </c>
      <c r="T67" s="266">
        <f>IF(MAX($I67,$H67)=1,17,IF(S67=0,16,(COUNTIF($S$67:$S$97,"&gt;"&amp;S67)+1+INT((COUNTIF($S$67:$S$97,"="&amp;S67)-1)/2+0.5))))</f>
        <v>16</v>
      </c>
      <c r="U67" s="268">
        <f>IF('3.kolo'!D6="V",0,IF('3.kolo'!F7="O",T67,T67+'3.kolo'!F7))</f>
        <v>16</v>
      </c>
      <c r="V67" s="267">
        <f aca="true" t="shared" si="30" ref="V67:V97">IF(INT((COUNTIF($S$67:$S$97,"="&amp;S67)-1)/2+0.5)&gt;0,IF(S67=0,0,U67),0)</f>
        <v>0</v>
      </c>
      <c r="W67" s="265">
        <f>'3.kolo'!P6</f>
        <v>0</v>
      </c>
      <c r="X67" s="266">
        <f>'3.kolo'!O6</f>
        <v>0</v>
      </c>
      <c r="Y67" s="266">
        <f>W67*1000+X67</f>
        <v>0</v>
      </c>
      <c r="Z67" s="266">
        <f>IF(MAX($I67,$H67)=1,17,IF(Y67=0,16,(COUNTIF($Y$67:$Y$97,"&gt;"&amp;Y67)+1+INT((COUNTIF($Y$67:$Y$97,"="&amp;Y67)-1)/2+0.5))))</f>
        <v>16</v>
      </c>
      <c r="AA67" s="268">
        <f>IF('3.kolo'!D6="V",0,IF('3.kolo'!M6="R",Z67,Z67+'3.kolo'!M6))</f>
        <v>16</v>
      </c>
      <c r="AB67" s="267">
        <f aca="true" t="shared" si="31" ref="AB67:AB97">IF(INT((COUNTIF($Y$67:$Y$97,"="&amp;Y67)-1)/2+0.5)&gt;0,IF(Y67=0,0,AA67),0)</f>
        <v>0</v>
      </c>
      <c r="AC67" s="266">
        <f>'3.kolo'!P7</f>
        <v>0</v>
      </c>
      <c r="AD67" s="266">
        <f>'3.kolo'!O7</f>
        <v>0</v>
      </c>
      <c r="AE67" s="266">
        <f>AC67*1000+AD67</f>
        <v>0</v>
      </c>
      <c r="AF67" s="266">
        <f>IF(MAX($I67,$H67)=1,17,IF(AE67=0,16,(COUNTIF($AE$67:$AE$97,"&gt;"&amp;AE67)+1+INT((COUNTIF($AE$67:$AE$97,"="&amp;AE67)-1)/2+0.5))))</f>
        <v>16</v>
      </c>
      <c r="AG67" s="268">
        <f>IF('3.kolo'!D6="V",0,IF('3.kolo'!M7="O",AF67,AF67+'3.kolo'!M7))</f>
        <v>16</v>
      </c>
      <c r="AH67" s="267">
        <f aca="true" t="shared" si="32" ref="AH67:AH97">IF(INT((COUNTIF($AE$67:$AE$97,"="&amp;AE67)-1)/2+0.5)&gt;0,IF(AE67=0,0,AG67),0)</f>
        <v>0</v>
      </c>
      <c r="AI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  <c r="BB67" s="259"/>
      <c r="BC67" s="259"/>
      <c r="BD67" s="259"/>
      <c r="BE67" s="259"/>
      <c r="BF67" s="259"/>
      <c r="BG67" s="259"/>
    </row>
    <row r="68" spans="2:59" ht="12.75">
      <c r="B68" s="259"/>
      <c r="C68" s="271"/>
      <c r="D68" s="272"/>
      <c r="E68" s="272"/>
      <c r="F68" s="272"/>
      <c r="G68" s="272"/>
      <c r="H68" s="272"/>
      <c r="I68" s="272"/>
      <c r="J68" s="273"/>
      <c r="K68" s="274"/>
      <c r="L68" s="272"/>
      <c r="M68" s="272"/>
      <c r="N68" s="272"/>
      <c r="O68" s="274"/>
      <c r="P68" s="272"/>
      <c r="Q68" s="275"/>
      <c r="R68" s="272"/>
      <c r="S68" s="272"/>
      <c r="T68" s="272"/>
      <c r="U68" s="274"/>
      <c r="V68" s="273"/>
      <c r="W68" s="271"/>
      <c r="X68" s="272"/>
      <c r="Y68" s="272"/>
      <c r="Z68" s="272"/>
      <c r="AA68" s="274"/>
      <c r="AB68" s="273"/>
      <c r="AC68" s="272"/>
      <c r="AD68" s="272"/>
      <c r="AE68" s="272"/>
      <c r="AF68" s="272"/>
      <c r="AG68" s="274"/>
      <c r="AH68" s="273"/>
      <c r="AI68" s="259"/>
      <c r="AR68" s="259"/>
      <c r="AS68" s="259"/>
      <c r="AT68" s="259"/>
      <c r="AU68" s="259"/>
      <c r="AV68" s="259"/>
      <c r="AW68" s="259"/>
      <c r="AX68" s="259"/>
      <c r="AY68" s="259"/>
      <c r="AZ68" s="259"/>
      <c r="BA68" s="259"/>
      <c r="BB68" s="259"/>
      <c r="BC68" s="259"/>
      <c r="BD68" s="259"/>
      <c r="BE68" s="259"/>
      <c r="BF68" s="259"/>
      <c r="BG68" s="259"/>
    </row>
    <row r="69" spans="2:59" ht="12.75">
      <c r="B69" s="259">
        <f>IF(COUNTIF('3.kolo'!$D$6:'3.kolo'!$D$36,"="&amp;"v")&gt;0,1,0)</f>
        <v>0</v>
      </c>
      <c r="C69" s="271">
        <f>'3.kolo'!S8</f>
        <v>64</v>
      </c>
      <c r="D69" s="272">
        <f>'3.kolo'!T8</f>
        <v>0</v>
      </c>
      <c r="E69" s="272">
        <f>INT(SUM('3.kolo'!H8:H9,'3.kolo'!O8:O9))</f>
        <v>0</v>
      </c>
      <c r="F69" s="272">
        <f aca="true" t="shared" si="33" ref="F69:F97">(1000-C69)*100000+D69+E69/100</f>
        <v>93600000</v>
      </c>
      <c r="G69" s="272">
        <f aca="true" t="shared" si="34" ref="G69:G97">COUNTIF($F$67:$F$97,"&gt;"&amp;F69)+1+INT((COUNTIF($F$67:$F$97,"="&amp;F69)-1)/2+0.5)</f>
        <v>9</v>
      </c>
      <c r="H69" s="272">
        <f>IF('3.kolo'!D8="V",1,0)</f>
        <v>0</v>
      </c>
      <c r="I69" s="272">
        <f>IF('3.kolo'!D8="O",1,0)</f>
        <v>0</v>
      </c>
      <c r="J69" s="273"/>
      <c r="K69" s="274">
        <f>'3.kolo'!I8</f>
        <v>0</v>
      </c>
      <c r="L69" s="272">
        <f>'3.kolo'!H8</f>
        <v>0</v>
      </c>
      <c r="M69" s="272">
        <f aca="true" t="shared" si="35" ref="M69:M97">K69*1000+L69</f>
        <v>0</v>
      </c>
      <c r="N69" s="272">
        <f aca="true" t="shared" si="36" ref="N69:N97">IF(MAX($I69,$H69)=1,17,IF(M69=0,16,(COUNTIF($M$67:$M$97,"&gt;"&amp;M69)+1+INT((COUNTIF($M$67:$M$97,"="&amp;M69)-1)/2+0.5))))</f>
        <v>16</v>
      </c>
      <c r="O69" s="274">
        <f>IF('3.kolo'!D8="V",0,IF('3.kolo'!F8="R",N69,N69+'3.kolo'!F8))</f>
        <v>16</v>
      </c>
      <c r="P69" s="272">
        <f t="shared" si="29"/>
        <v>0</v>
      </c>
      <c r="Q69" s="275">
        <f>'3.kolo'!I9</f>
        <v>0</v>
      </c>
      <c r="R69" s="272">
        <f>'3.kolo'!H9</f>
        <v>0</v>
      </c>
      <c r="S69" s="272">
        <f aca="true" t="shared" si="37" ref="S69:S97">Q69*1000+R69</f>
        <v>0</v>
      </c>
      <c r="T69" s="272">
        <f aca="true" t="shared" si="38" ref="T69:T97">IF(MAX($I69,$H69)=1,17,IF(S69=0,16,(COUNTIF($S$67:$S$97,"&gt;"&amp;S69)+1+INT((COUNTIF($S$67:$S$97,"="&amp;S69)-1)/2+0.5))))</f>
        <v>16</v>
      </c>
      <c r="U69" s="274">
        <f>IF('3.kolo'!D8="V",0,IF('3.kolo'!F9="O",T69,T69+'3.kolo'!F9))</f>
        <v>16</v>
      </c>
      <c r="V69" s="273">
        <f t="shared" si="30"/>
        <v>0</v>
      </c>
      <c r="W69" s="271">
        <f>'3.kolo'!P8</f>
        <v>0</v>
      </c>
      <c r="X69" s="272">
        <f>'3.kolo'!O8</f>
        <v>0</v>
      </c>
      <c r="Y69" s="272">
        <f aca="true" t="shared" si="39" ref="Y69:Y97">W69*1000+X69</f>
        <v>0</v>
      </c>
      <c r="Z69" s="272">
        <f aca="true" t="shared" si="40" ref="Z69:Z97">IF(MAX($I69,$H69)=1,17,IF(Y69=0,16,(COUNTIF($Y$67:$Y$97,"&gt;"&amp;Y69)+1+INT((COUNTIF($Y$67:$Y$97,"="&amp;Y69)-1)/2+0.5))))</f>
        <v>16</v>
      </c>
      <c r="AA69" s="274">
        <f>IF('3.kolo'!D8="V",0,IF('3.kolo'!M8="R",Z69,Z69+'3.kolo'!M8))</f>
        <v>16</v>
      </c>
      <c r="AB69" s="273">
        <f t="shared" si="31"/>
        <v>0</v>
      </c>
      <c r="AC69" s="272">
        <f>'3.kolo'!P9</f>
        <v>0</v>
      </c>
      <c r="AD69" s="272">
        <f>'3.kolo'!O9</f>
        <v>0</v>
      </c>
      <c r="AE69" s="272">
        <f aca="true" t="shared" si="41" ref="AE69:AE97">AC69*1000+AD69</f>
        <v>0</v>
      </c>
      <c r="AF69" s="272">
        <f aca="true" t="shared" si="42" ref="AF69:AF97">IF(MAX($I69,$H69)=1,17,IF(AE69=0,16,(COUNTIF($AE$67:$AE$97,"&gt;"&amp;AE69)+1+INT((COUNTIF($AE$67:$AE$97,"="&amp;AE69)-1)/2+0.5))))</f>
        <v>16</v>
      </c>
      <c r="AG69" s="274">
        <f>IF('3.kolo'!D8="V",0,IF('3.kolo'!M9="O",AF69,AF69+'3.kolo'!M9))</f>
        <v>16</v>
      </c>
      <c r="AH69" s="273">
        <f t="shared" si="32"/>
        <v>0</v>
      </c>
      <c r="AI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</row>
    <row r="70" spans="2:59" ht="12.75">
      <c r="B70" s="259"/>
      <c r="C70" s="271"/>
      <c r="D70" s="272"/>
      <c r="E70" s="272"/>
      <c r="F70" s="272"/>
      <c r="G70" s="272"/>
      <c r="H70" s="272"/>
      <c r="I70" s="272"/>
      <c r="J70" s="273"/>
      <c r="K70" s="274"/>
      <c r="L70" s="272"/>
      <c r="M70" s="272"/>
      <c r="N70" s="272"/>
      <c r="O70" s="274"/>
      <c r="P70" s="272"/>
      <c r="Q70" s="275"/>
      <c r="R70" s="272"/>
      <c r="S70" s="272"/>
      <c r="T70" s="272"/>
      <c r="U70" s="274"/>
      <c r="V70" s="273"/>
      <c r="W70" s="271"/>
      <c r="X70" s="272"/>
      <c r="Y70" s="272"/>
      <c r="Z70" s="272"/>
      <c r="AA70" s="274"/>
      <c r="AB70" s="273"/>
      <c r="AC70" s="272"/>
      <c r="AD70" s="272"/>
      <c r="AE70" s="272"/>
      <c r="AF70" s="272"/>
      <c r="AG70" s="274"/>
      <c r="AH70" s="273"/>
      <c r="AI70" s="259"/>
      <c r="AR70" s="259"/>
      <c r="AS70" s="259"/>
      <c r="AT70" s="259"/>
      <c r="AU70" s="259"/>
      <c r="AV70" s="259"/>
      <c r="AW70" s="259"/>
      <c r="AX70" s="259"/>
      <c r="AY70" s="259"/>
      <c r="AZ70" s="259"/>
      <c r="BA70" s="259"/>
      <c r="BB70" s="259"/>
      <c r="BC70" s="259"/>
      <c r="BD70" s="259"/>
      <c r="BE70" s="259"/>
      <c r="BF70" s="259"/>
      <c r="BG70" s="259"/>
    </row>
    <row r="71" spans="2:59" ht="12.75">
      <c r="B71" s="259">
        <f>IF(COUNTIF('3.kolo'!$D$6:'3.kolo'!$D$36,"="&amp;"O")&gt;0,1,0)</f>
        <v>0</v>
      </c>
      <c r="C71" s="271">
        <f>'3.kolo'!S10</f>
        <v>64</v>
      </c>
      <c r="D71" s="272">
        <f>'3.kolo'!T10</f>
        <v>0</v>
      </c>
      <c r="E71" s="272">
        <f>INT(SUM('3.kolo'!H10:H11,'3.kolo'!O10:O11))</f>
        <v>0</v>
      </c>
      <c r="F71" s="272">
        <f t="shared" si="33"/>
        <v>93600000</v>
      </c>
      <c r="G71" s="272">
        <f t="shared" si="34"/>
        <v>9</v>
      </c>
      <c r="H71" s="272">
        <f>IF('3.kolo'!D10="V",1,0)</f>
        <v>0</v>
      </c>
      <c r="I71" s="272">
        <f>IF('3.kolo'!D10="O",1,0)</f>
        <v>0</v>
      </c>
      <c r="J71" s="273"/>
      <c r="K71" s="274">
        <f>'3.kolo'!I10</f>
        <v>0</v>
      </c>
      <c r="L71" s="272">
        <f>'3.kolo'!H10</f>
        <v>0</v>
      </c>
      <c r="M71" s="272">
        <f t="shared" si="35"/>
        <v>0</v>
      </c>
      <c r="N71" s="272">
        <f t="shared" si="36"/>
        <v>16</v>
      </c>
      <c r="O71" s="274">
        <f>IF('3.kolo'!D10="V",0,IF('3.kolo'!F10="R",N71,N71+'3.kolo'!F10))</f>
        <v>16</v>
      </c>
      <c r="P71" s="272">
        <f t="shared" si="29"/>
        <v>0</v>
      </c>
      <c r="Q71" s="275">
        <f>'3.kolo'!I11</f>
        <v>0</v>
      </c>
      <c r="R71" s="272">
        <f>'3.kolo'!H11</f>
        <v>0</v>
      </c>
      <c r="S71" s="272">
        <f t="shared" si="37"/>
        <v>0</v>
      </c>
      <c r="T71" s="272">
        <f t="shared" si="38"/>
        <v>16</v>
      </c>
      <c r="U71" s="274">
        <f>IF('3.kolo'!D10="V",0,IF('3.kolo'!F11="O",T71,T71+'3.kolo'!F11))</f>
        <v>16</v>
      </c>
      <c r="V71" s="273">
        <f t="shared" si="30"/>
        <v>0</v>
      </c>
      <c r="W71" s="271">
        <f>'3.kolo'!P10</f>
        <v>0</v>
      </c>
      <c r="X71" s="272">
        <f>'3.kolo'!O10</f>
        <v>0</v>
      </c>
      <c r="Y71" s="272">
        <f t="shared" si="39"/>
        <v>0</v>
      </c>
      <c r="Z71" s="272">
        <f t="shared" si="40"/>
        <v>16</v>
      </c>
      <c r="AA71" s="274">
        <f>IF('3.kolo'!D10="V",0,IF('3.kolo'!M10="R",Z71,Z71+'3.kolo'!M10))</f>
        <v>16</v>
      </c>
      <c r="AB71" s="273">
        <f t="shared" si="31"/>
        <v>0</v>
      </c>
      <c r="AC71" s="272">
        <f>'3.kolo'!P11</f>
        <v>0</v>
      </c>
      <c r="AD71" s="272">
        <f>'3.kolo'!O11</f>
        <v>0</v>
      </c>
      <c r="AE71" s="272">
        <f t="shared" si="41"/>
        <v>0</v>
      </c>
      <c r="AF71" s="272">
        <f t="shared" si="42"/>
        <v>16</v>
      </c>
      <c r="AG71" s="274">
        <f>IF('3.kolo'!D10="V",0,IF('3.kolo'!M11="O",AF71,AF71+'3.kolo'!M11))</f>
        <v>16</v>
      </c>
      <c r="AH71" s="273">
        <f t="shared" si="32"/>
        <v>0</v>
      </c>
      <c r="AI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</row>
    <row r="72" spans="2:59" ht="12.75">
      <c r="B72" s="259"/>
      <c r="C72" s="271"/>
      <c r="D72" s="272"/>
      <c r="E72" s="272"/>
      <c r="F72" s="272"/>
      <c r="G72" s="272"/>
      <c r="H72" s="272"/>
      <c r="I72" s="272"/>
      <c r="J72" s="273"/>
      <c r="K72" s="274"/>
      <c r="L72" s="272"/>
      <c r="M72" s="272"/>
      <c r="N72" s="272"/>
      <c r="O72" s="274"/>
      <c r="P72" s="272"/>
      <c r="Q72" s="275"/>
      <c r="R72" s="272"/>
      <c r="S72" s="272"/>
      <c r="T72" s="272"/>
      <c r="U72" s="274"/>
      <c r="V72" s="273"/>
      <c r="W72" s="271"/>
      <c r="X72" s="272"/>
      <c r="Y72" s="272"/>
      <c r="Z72" s="272"/>
      <c r="AA72" s="274"/>
      <c r="AB72" s="273"/>
      <c r="AC72" s="272"/>
      <c r="AD72" s="272"/>
      <c r="AE72" s="272"/>
      <c r="AF72" s="272"/>
      <c r="AG72" s="274"/>
      <c r="AH72" s="273"/>
      <c r="AI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59"/>
      <c r="BB72" s="259"/>
      <c r="BC72" s="259"/>
      <c r="BD72" s="259"/>
      <c r="BE72" s="259"/>
      <c r="BF72" s="259"/>
      <c r="BG72" s="259"/>
    </row>
    <row r="73" spans="2:59" ht="12.75">
      <c r="B73" s="259"/>
      <c r="C73" s="271">
        <f>'3.kolo'!S12</f>
        <v>64</v>
      </c>
      <c r="D73" s="272">
        <f>'3.kolo'!T12</f>
        <v>0</v>
      </c>
      <c r="E73" s="272">
        <f>INT(SUM('3.kolo'!H12:H13,'3.kolo'!O12:O13))</f>
        <v>0</v>
      </c>
      <c r="F73" s="272">
        <f t="shared" si="33"/>
        <v>93600000</v>
      </c>
      <c r="G73" s="272">
        <f t="shared" si="34"/>
        <v>9</v>
      </c>
      <c r="H73" s="272">
        <f>IF('3.kolo'!D12="V",1,0)</f>
        <v>0</v>
      </c>
      <c r="I73" s="272">
        <f>IF('3.kolo'!D12="O",1,0)</f>
        <v>0</v>
      </c>
      <c r="J73" s="273"/>
      <c r="K73" s="274">
        <f>'3.kolo'!I12</f>
        <v>0</v>
      </c>
      <c r="L73" s="272">
        <f>'3.kolo'!H12</f>
        <v>0</v>
      </c>
      <c r="M73" s="272">
        <f t="shared" si="35"/>
        <v>0</v>
      </c>
      <c r="N73" s="272">
        <f t="shared" si="36"/>
        <v>16</v>
      </c>
      <c r="O73" s="274">
        <f>IF('3.kolo'!D12="V",0,IF('3.kolo'!F12="R",N73,N73+'3.kolo'!F12))</f>
        <v>16</v>
      </c>
      <c r="P73" s="272">
        <f t="shared" si="29"/>
        <v>0</v>
      </c>
      <c r="Q73" s="275">
        <f>'3.kolo'!I13</f>
        <v>0</v>
      </c>
      <c r="R73" s="272">
        <f>'3.kolo'!H13</f>
        <v>0</v>
      </c>
      <c r="S73" s="272">
        <f t="shared" si="37"/>
        <v>0</v>
      </c>
      <c r="T73" s="272">
        <f t="shared" si="38"/>
        <v>16</v>
      </c>
      <c r="U73" s="274">
        <f>IF('3.kolo'!D12="V",0,IF('3.kolo'!F13="O",T73,T73+'3.kolo'!F13))</f>
        <v>16</v>
      </c>
      <c r="V73" s="273">
        <f t="shared" si="30"/>
        <v>0</v>
      </c>
      <c r="W73" s="271">
        <f>'3.kolo'!P12</f>
        <v>0</v>
      </c>
      <c r="X73" s="272">
        <f>'3.kolo'!O12</f>
        <v>0</v>
      </c>
      <c r="Y73" s="272">
        <f t="shared" si="39"/>
        <v>0</v>
      </c>
      <c r="Z73" s="272">
        <f t="shared" si="40"/>
        <v>16</v>
      </c>
      <c r="AA73" s="274">
        <f>IF('3.kolo'!D12="V",0,IF('3.kolo'!M12="R",Z73,Z73+'3.kolo'!M12))</f>
        <v>16</v>
      </c>
      <c r="AB73" s="273">
        <f t="shared" si="31"/>
        <v>0</v>
      </c>
      <c r="AC73" s="272">
        <f>'3.kolo'!P13</f>
        <v>0</v>
      </c>
      <c r="AD73" s="272">
        <f>'3.kolo'!O13</f>
        <v>0</v>
      </c>
      <c r="AE73" s="272">
        <f t="shared" si="41"/>
        <v>0</v>
      </c>
      <c r="AF73" s="272">
        <f t="shared" si="42"/>
        <v>16</v>
      </c>
      <c r="AG73" s="274">
        <f>IF('3.kolo'!D12="V",0,IF('3.kolo'!M13="O",AF73,AF73+'3.kolo'!M13))</f>
        <v>16</v>
      </c>
      <c r="AH73" s="273">
        <f t="shared" si="32"/>
        <v>0</v>
      </c>
      <c r="AI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59"/>
      <c r="BG73" s="259"/>
    </row>
    <row r="74" spans="2:59" ht="12.75">
      <c r="B74" s="259"/>
      <c r="C74" s="271"/>
      <c r="D74" s="272"/>
      <c r="E74" s="272"/>
      <c r="F74" s="272"/>
      <c r="G74" s="272"/>
      <c r="H74" s="272"/>
      <c r="I74" s="272"/>
      <c r="J74" s="273"/>
      <c r="K74" s="274"/>
      <c r="L74" s="272"/>
      <c r="M74" s="272"/>
      <c r="N74" s="272"/>
      <c r="O74" s="274"/>
      <c r="P74" s="272"/>
      <c r="Q74" s="275"/>
      <c r="R74" s="272"/>
      <c r="S74" s="272"/>
      <c r="T74" s="272"/>
      <c r="U74" s="274"/>
      <c r="V74" s="273"/>
      <c r="W74" s="271"/>
      <c r="X74" s="272"/>
      <c r="Y74" s="272"/>
      <c r="Z74" s="272"/>
      <c r="AA74" s="274"/>
      <c r="AB74" s="273"/>
      <c r="AC74" s="272"/>
      <c r="AD74" s="272"/>
      <c r="AE74" s="272"/>
      <c r="AF74" s="272"/>
      <c r="AG74" s="274"/>
      <c r="AH74" s="273"/>
      <c r="AI74" s="259"/>
      <c r="AR74" s="259"/>
      <c r="AS74" s="259"/>
      <c r="AT74" s="259"/>
      <c r="AU74" s="259"/>
      <c r="AV74" s="259"/>
      <c r="AW74" s="259"/>
      <c r="AX74" s="259"/>
      <c r="AY74" s="259"/>
      <c r="AZ74" s="259"/>
      <c r="BA74" s="259"/>
      <c r="BB74" s="259"/>
      <c r="BC74" s="259"/>
      <c r="BD74" s="259"/>
      <c r="BE74" s="259"/>
      <c r="BF74" s="259"/>
      <c r="BG74" s="259"/>
    </row>
    <row r="75" spans="2:59" ht="12.75">
      <c r="B75" s="259"/>
      <c r="C75" s="271">
        <f>'3.kolo'!S14</f>
        <v>64</v>
      </c>
      <c r="D75" s="272">
        <f>'3.kolo'!T14</f>
        <v>0</v>
      </c>
      <c r="E75" s="272">
        <f>INT(SUM('3.kolo'!H14:H15,'3.kolo'!O14:O15))</f>
        <v>0</v>
      </c>
      <c r="F75" s="272">
        <f t="shared" si="33"/>
        <v>93600000</v>
      </c>
      <c r="G75" s="272">
        <f t="shared" si="34"/>
        <v>9</v>
      </c>
      <c r="H75" s="272">
        <f>IF('3.kolo'!D14="V",1,0)</f>
        <v>0</v>
      </c>
      <c r="I75" s="272">
        <f>IF('3.kolo'!D14="O",1,0)</f>
        <v>0</v>
      </c>
      <c r="J75" s="273"/>
      <c r="K75" s="274">
        <f>'3.kolo'!I14</f>
        <v>0</v>
      </c>
      <c r="L75" s="272">
        <f>'3.kolo'!H14</f>
        <v>0</v>
      </c>
      <c r="M75" s="272">
        <f t="shared" si="35"/>
        <v>0</v>
      </c>
      <c r="N75" s="272">
        <f t="shared" si="36"/>
        <v>16</v>
      </c>
      <c r="O75" s="274">
        <f>IF('3.kolo'!D14="V",0,IF('3.kolo'!F14="R",N75,N75+'3.kolo'!F14))</f>
        <v>16</v>
      </c>
      <c r="P75" s="272">
        <f t="shared" si="29"/>
        <v>0</v>
      </c>
      <c r="Q75" s="275">
        <f>'3.kolo'!I15</f>
        <v>0</v>
      </c>
      <c r="R75" s="272">
        <f>'3.kolo'!H15</f>
        <v>0</v>
      </c>
      <c r="S75" s="272">
        <f t="shared" si="37"/>
        <v>0</v>
      </c>
      <c r="T75" s="272">
        <f t="shared" si="38"/>
        <v>16</v>
      </c>
      <c r="U75" s="274">
        <f>IF('3.kolo'!D14="V",0,IF('3.kolo'!F15="O",T75,T75+'3.kolo'!F15))</f>
        <v>16</v>
      </c>
      <c r="V75" s="273">
        <f t="shared" si="30"/>
        <v>0</v>
      </c>
      <c r="W75" s="271">
        <f>'3.kolo'!P14</f>
        <v>0</v>
      </c>
      <c r="X75" s="272">
        <f>'3.kolo'!O14</f>
        <v>0</v>
      </c>
      <c r="Y75" s="272">
        <f t="shared" si="39"/>
        <v>0</v>
      </c>
      <c r="Z75" s="272">
        <f t="shared" si="40"/>
        <v>16</v>
      </c>
      <c r="AA75" s="274">
        <f>IF('3.kolo'!D14="V",0,IF('3.kolo'!M14="R",Z75,Z75+'3.kolo'!M14))</f>
        <v>16</v>
      </c>
      <c r="AB75" s="273">
        <f t="shared" si="31"/>
        <v>0</v>
      </c>
      <c r="AC75" s="272">
        <f>'3.kolo'!P15</f>
        <v>0</v>
      </c>
      <c r="AD75" s="272">
        <f>'3.kolo'!O15</f>
        <v>0</v>
      </c>
      <c r="AE75" s="272">
        <f t="shared" si="41"/>
        <v>0</v>
      </c>
      <c r="AF75" s="272">
        <f t="shared" si="42"/>
        <v>16</v>
      </c>
      <c r="AG75" s="274">
        <f>IF('3.kolo'!D14="V",0,IF('3.kolo'!M15="O",AF75,AF75+'3.kolo'!M15))</f>
        <v>16</v>
      </c>
      <c r="AH75" s="273">
        <f t="shared" si="32"/>
        <v>0</v>
      </c>
      <c r="AI75" s="259"/>
      <c r="AR75" s="259"/>
      <c r="AS75" s="259"/>
      <c r="AT75" s="259"/>
      <c r="AU75" s="259"/>
      <c r="AV75" s="259"/>
      <c r="AW75" s="259"/>
      <c r="AX75" s="259"/>
      <c r="AY75" s="259"/>
      <c r="AZ75" s="259"/>
      <c r="BA75" s="259"/>
      <c r="BB75" s="259"/>
      <c r="BC75" s="259"/>
      <c r="BD75" s="259"/>
      <c r="BE75" s="259"/>
      <c r="BF75" s="259"/>
      <c r="BG75" s="259"/>
    </row>
    <row r="76" spans="2:59" ht="12.75">
      <c r="B76" s="259"/>
      <c r="C76" s="271"/>
      <c r="D76" s="272"/>
      <c r="E76" s="272"/>
      <c r="F76" s="272"/>
      <c r="G76" s="272"/>
      <c r="H76" s="272"/>
      <c r="I76" s="272"/>
      <c r="J76" s="273"/>
      <c r="K76" s="274"/>
      <c r="L76" s="272"/>
      <c r="M76" s="272"/>
      <c r="N76" s="272"/>
      <c r="O76" s="274"/>
      <c r="P76" s="272"/>
      <c r="Q76" s="275"/>
      <c r="R76" s="272"/>
      <c r="S76" s="272"/>
      <c r="T76" s="272"/>
      <c r="U76" s="274"/>
      <c r="V76" s="273"/>
      <c r="W76" s="271"/>
      <c r="X76" s="272"/>
      <c r="Y76" s="272"/>
      <c r="Z76" s="272"/>
      <c r="AA76" s="274"/>
      <c r="AB76" s="273"/>
      <c r="AC76" s="272"/>
      <c r="AD76" s="272"/>
      <c r="AE76" s="272"/>
      <c r="AF76" s="272"/>
      <c r="AG76" s="274"/>
      <c r="AH76" s="273"/>
      <c r="AI76" s="259"/>
      <c r="AR76" s="259"/>
      <c r="AS76" s="259"/>
      <c r="AT76" s="259"/>
      <c r="AU76" s="259"/>
      <c r="AV76" s="259"/>
      <c r="AW76" s="259"/>
      <c r="AX76" s="259"/>
      <c r="AY76" s="259"/>
      <c r="AZ76" s="259"/>
      <c r="BA76" s="259"/>
      <c r="BB76" s="259"/>
      <c r="BC76" s="259"/>
      <c r="BD76" s="259"/>
      <c r="BE76" s="259"/>
      <c r="BF76" s="259"/>
      <c r="BG76" s="259"/>
    </row>
    <row r="77" spans="2:59" ht="12.75">
      <c r="B77" s="259"/>
      <c r="C77" s="271">
        <f>'3.kolo'!S16</f>
        <v>64</v>
      </c>
      <c r="D77" s="272">
        <f>'3.kolo'!T16</f>
        <v>0</v>
      </c>
      <c r="E77" s="272">
        <f>INT(SUM('3.kolo'!H16:H17,'3.kolo'!O16:O17))</f>
        <v>0</v>
      </c>
      <c r="F77" s="272">
        <f t="shared" si="33"/>
        <v>93600000</v>
      </c>
      <c r="G77" s="272">
        <f t="shared" si="34"/>
        <v>9</v>
      </c>
      <c r="H77" s="272">
        <f>IF('3.kolo'!D16="V",1,0)</f>
        <v>0</v>
      </c>
      <c r="I77" s="272">
        <f>IF('3.kolo'!D16="O",1,0)</f>
        <v>0</v>
      </c>
      <c r="J77" s="273"/>
      <c r="K77" s="274">
        <f>'3.kolo'!I16</f>
        <v>0</v>
      </c>
      <c r="L77" s="272">
        <f>'3.kolo'!H16</f>
        <v>0</v>
      </c>
      <c r="M77" s="272">
        <f t="shared" si="35"/>
        <v>0</v>
      </c>
      <c r="N77" s="272">
        <f t="shared" si="36"/>
        <v>16</v>
      </c>
      <c r="O77" s="274">
        <f>IF('3.kolo'!D16="V",0,IF('3.kolo'!F16="R",N77,N77+'3.kolo'!F16))</f>
        <v>16</v>
      </c>
      <c r="P77" s="272">
        <f t="shared" si="29"/>
        <v>0</v>
      </c>
      <c r="Q77" s="275">
        <f>'3.kolo'!I17</f>
        <v>0</v>
      </c>
      <c r="R77" s="272">
        <f>'3.kolo'!H17</f>
        <v>0</v>
      </c>
      <c r="S77" s="272">
        <f t="shared" si="37"/>
        <v>0</v>
      </c>
      <c r="T77" s="272">
        <f t="shared" si="38"/>
        <v>16</v>
      </c>
      <c r="U77" s="274">
        <f>IF('3.kolo'!D16="V",0,IF('3.kolo'!F17="O",T77,T77+'3.kolo'!F17))</f>
        <v>16</v>
      </c>
      <c r="V77" s="273">
        <f t="shared" si="30"/>
        <v>0</v>
      </c>
      <c r="W77" s="271">
        <f>'3.kolo'!P16</f>
        <v>0</v>
      </c>
      <c r="X77" s="272">
        <f>'3.kolo'!O16</f>
        <v>0</v>
      </c>
      <c r="Y77" s="272">
        <f t="shared" si="39"/>
        <v>0</v>
      </c>
      <c r="Z77" s="272">
        <f t="shared" si="40"/>
        <v>16</v>
      </c>
      <c r="AA77" s="274">
        <f>IF('3.kolo'!D16="V",0,IF('3.kolo'!M16="R",Z77,Z77+'3.kolo'!M16))</f>
        <v>16</v>
      </c>
      <c r="AB77" s="273">
        <f t="shared" si="31"/>
        <v>0</v>
      </c>
      <c r="AC77" s="272">
        <f>'3.kolo'!P17</f>
        <v>0</v>
      </c>
      <c r="AD77" s="272">
        <f>'3.kolo'!O17</f>
        <v>0</v>
      </c>
      <c r="AE77" s="272">
        <f t="shared" si="41"/>
        <v>0</v>
      </c>
      <c r="AF77" s="272">
        <f t="shared" si="42"/>
        <v>16</v>
      </c>
      <c r="AG77" s="274">
        <f>IF('3.kolo'!D16="V",0,IF('3.kolo'!M17="O",AF77,AF77+'3.kolo'!M17))</f>
        <v>16</v>
      </c>
      <c r="AH77" s="273">
        <f t="shared" si="32"/>
        <v>0</v>
      </c>
      <c r="AI77" s="259"/>
      <c r="AR77" s="259"/>
      <c r="AS77" s="259"/>
      <c r="AT77" s="259"/>
      <c r="AU77" s="259"/>
      <c r="AV77" s="259"/>
      <c r="AW77" s="259"/>
      <c r="AX77" s="259"/>
      <c r="AY77" s="259"/>
      <c r="AZ77" s="259"/>
      <c r="BA77" s="259"/>
      <c r="BB77" s="259"/>
      <c r="BC77" s="259"/>
      <c r="BD77" s="259"/>
      <c r="BE77" s="259"/>
      <c r="BF77" s="259"/>
      <c r="BG77" s="259"/>
    </row>
    <row r="78" spans="2:59" ht="12.75">
      <c r="B78" s="259"/>
      <c r="C78" s="271"/>
      <c r="D78" s="272"/>
      <c r="E78" s="272"/>
      <c r="F78" s="272"/>
      <c r="G78" s="272"/>
      <c r="H78" s="272"/>
      <c r="I78" s="272"/>
      <c r="J78" s="273"/>
      <c r="K78" s="274"/>
      <c r="L78" s="272"/>
      <c r="M78" s="272"/>
      <c r="N78" s="272"/>
      <c r="O78" s="274"/>
      <c r="P78" s="272"/>
      <c r="Q78" s="275"/>
      <c r="R78" s="272"/>
      <c r="S78" s="272"/>
      <c r="T78" s="272"/>
      <c r="U78" s="274"/>
      <c r="V78" s="273"/>
      <c r="W78" s="271"/>
      <c r="X78" s="272"/>
      <c r="Y78" s="272"/>
      <c r="Z78" s="272"/>
      <c r="AA78" s="274"/>
      <c r="AB78" s="273"/>
      <c r="AC78" s="272"/>
      <c r="AD78" s="272"/>
      <c r="AE78" s="272"/>
      <c r="AF78" s="272"/>
      <c r="AG78" s="274"/>
      <c r="AH78" s="273"/>
      <c r="AI78" s="259"/>
      <c r="AR78" s="259"/>
      <c r="AS78" s="259"/>
      <c r="AT78" s="259"/>
      <c r="AU78" s="259"/>
      <c r="AV78" s="259"/>
      <c r="AW78" s="259"/>
      <c r="AX78" s="259"/>
      <c r="AY78" s="259"/>
      <c r="AZ78" s="259"/>
      <c r="BA78" s="259"/>
      <c r="BB78" s="259"/>
      <c r="BC78" s="259"/>
      <c r="BD78" s="259"/>
      <c r="BE78" s="259"/>
      <c r="BF78" s="259"/>
      <c r="BG78" s="259"/>
    </row>
    <row r="79" spans="2:59" ht="12.75">
      <c r="B79" s="259"/>
      <c r="C79" s="271">
        <f>'3.kolo'!S18</f>
        <v>64</v>
      </c>
      <c r="D79" s="272">
        <f>'3.kolo'!T18</f>
        <v>0</v>
      </c>
      <c r="E79" s="272">
        <f>INT(SUM('3.kolo'!H18:H19,'3.kolo'!O18:O19))</f>
        <v>0</v>
      </c>
      <c r="F79" s="272">
        <f t="shared" si="33"/>
        <v>93600000</v>
      </c>
      <c r="G79" s="272">
        <f t="shared" si="34"/>
        <v>9</v>
      </c>
      <c r="H79" s="272">
        <f>IF('3.kolo'!D18="V",1,0)</f>
        <v>0</v>
      </c>
      <c r="I79" s="272">
        <f>IF('3.kolo'!D18="O",1,0)</f>
        <v>0</v>
      </c>
      <c r="J79" s="273"/>
      <c r="K79" s="274">
        <f>'3.kolo'!I18</f>
        <v>0</v>
      </c>
      <c r="L79" s="272">
        <f>'3.kolo'!H18</f>
        <v>0</v>
      </c>
      <c r="M79" s="272">
        <f t="shared" si="35"/>
        <v>0</v>
      </c>
      <c r="N79" s="272">
        <f t="shared" si="36"/>
        <v>16</v>
      </c>
      <c r="O79" s="274">
        <f>IF('3.kolo'!D18="V",0,IF('3.kolo'!F18="R",N79,N79+'3.kolo'!F18))</f>
        <v>16</v>
      </c>
      <c r="P79" s="272">
        <f t="shared" si="29"/>
        <v>0</v>
      </c>
      <c r="Q79" s="275">
        <f>'3.kolo'!I19</f>
        <v>0</v>
      </c>
      <c r="R79" s="272">
        <f>'3.kolo'!H19</f>
        <v>0</v>
      </c>
      <c r="S79" s="272">
        <f t="shared" si="37"/>
        <v>0</v>
      </c>
      <c r="T79" s="272">
        <f t="shared" si="38"/>
        <v>16</v>
      </c>
      <c r="U79" s="274">
        <f>IF('3.kolo'!D18="V",0,IF('3.kolo'!F19="O",T79,T79+'3.kolo'!F19))</f>
        <v>16</v>
      </c>
      <c r="V79" s="273">
        <f t="shared" si="30"/>
        <v>0</v>
      </c>
      <c r="W79" s="271">
        <f>'3.kolo'!P18</f>
        <v>0</v>
      </c>
      <c r="X79" s="272">
        <f>'3.kolo'!O18</f>
        <v>0</v>
      </c>
      <c r="Y79" s="272">
        <f t="shared" si="39"/>
        <v>0</v>
      </c>
      <c r="Z79" s="272">
        <f t="shared" si="40"/>
        <v>16</v>
      </c>
      <c r="AA79" s="274">
        <f>IF('3.kolo'!D18="V",0,IF('3.kolo'!M18="R",Z79,Z79+'3.kolo'!M18))</f>
        <v>16</v>
      </c>
      <c r="AB79" s="273">
        <f t="shared" si="31"/>
        <v>0</v>
      </c>
      <c r="AC79" s="272">
        <f>'3.kolo'!P19</f>
        <v>0</v>
      </c>
      <c r="AD79" s="272">
        <f>'3.kolo'!O19</f>
        <v>0</v>
      </c>
      <c r="AE79" s="272">
        <f t="shared" si="41"/>
        <v>0</v>
      </c>
      <c r="AF79" s="272">
        <f t="shared" si="42"/>
        <v>16</v>
      </c>
      <c r="AG79" s="274">
        <f>IF('3.kolo'!D18="V",0,IF('3.kolo'!M19="O",AF79,AF79+'3.kolo'!M19))</f>
        <v>16</v>
      </c>
      <c r="AH79" s="273">
        <f t="shared" si="32"/>
        <v>0</v>
      </c>
      <c r="AI79" s="259"/>
      <c r="AR79" s="259"/>
      <c r="AS79" s="259"/>
      <c r="AT79" s="259"/>
      <c r="AU79" s="259"/>
      <c r="AV79" s="259"/>
      <c r="AW79" s="259"/>
      <c r="AX79" s="259"/>
      <c r="AY79" s="259"/>
      <c r="AZ79" s="259"/>
      <c r="BA79" s="259"/>
      <c r="BB79" s="259"/>
      <c r="BC79" s="259"/>
      <c r="BD79" s="259"/>
      <c r="BE79" s="259"/>
      <c r="BF79" s="259"/>
      <c r="BG79" s="259"/>
    </row>
    <row r="80" spans="2:59" ht="12.75">
      <c r="B80" s="259"/>
      <c r="C80" s="271"/>
      <c r="D80" s="272"/>
      <c r="E80" s="272"/>
      <c r="F80" s="272"/>
      <c r="G80" s="272"/>
      <c r="H80" s="272"/>
      <c r="I80" s="272"/>
      <c r="J80" s="273"/>
      <c r="K80" s="274"/>
      <c r="L80" s="272"/>
      <c r="M80" s="272"/>
      <c r="N80" s="272"/>
      <c r="O80" s="274"/>
      <c r="P80" s="272"/>
      <c r="Q80" s="275"/>
      <c r="R80" s="272"/>
      <c r="S80" s="272"/>
      <c r="T80" s="272"/>
      <c r="U80" s="274"/>
      <c r="V80" s="273"/>
      <c r="W80" s="271"/>
      <c r="X80" s="272"/>
      <c r="Y80" s="272"/>
      <c r="Z80" s="272"/>
      <c r="AA80" s="274"/>
      <c r="AB80" s="273"/>
      <c r="AC80" s="272"/>
      <c r="AD80" s="272"/>
      <c r="AE80" s="272"/>
      <c r="AF80" s="272"/>
      <c r="AG80" s="274"/>
      <c r="AH80" s="273"/>
      <c r="AI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  <c r="BB80" s="259"/>
      <c r="BC80" s="259"/>
      <c r="BD80" s="259"/>
      <c r="BE80" s="259"/>
      <c r="BF80" s="259"/>
      <c r="BG80" s="259"/>
    </row>
    <row r="81" spans="2:59" ht="12.75">
      <c r="B81" s="259"/>
      <c r="C81" s="271">
        <f>'3.kolo'!S20</f>
        <v>64</v>
      </c>
      <c r="D81" s="272">
        <f>'3.kolo'!T20</f>
        <v>0</v>
      </c>
      <c r="E81" s="272">
        <f>INT(SUM('3.kolo'!H20:H21,'3.kolo'!O20:O21))</f>
        <v>0</v>
      </c>
      <c r="F81" s="272">
        <f t="shared" si="33"/>
        <v>93600000</v>
      </c>
      <c r="G81" s="272">
        <f t="shared" si="34"/>
        <v>9</v>
      </c>
      <c r="H81" s="272">
        <f>IF('3.kolo'!D20="V",1,0)</f>
        <v>0</v>
      </c>
      <c r="I81" s="272">
        <f>IF('3.kolo'!D20="O",1,0)</f>
        <v>0</v>
      </c>
      <c r="J81" s="273"/>
      <c r="K81" s="274">
        <f>'3.kolo'!I20</f>
        <v>0</v>
      </c>
      <c r="L81" s="272">
        <f>'3.kolo'!H20</f>
        <v>0</v>
      </c>
      <c r="M81" s="272">
        <f t="shared" si="35"/>
        <v>0</v>
      </c>
      <c r="N81" s="272">
        <f t="shared" si="36"/>
        <v>16</v>
      </c>
      <c r="O81" s="274">
        <f>IF('3.kolo'!D20="V",0,IF('3.kolo'!F20="R",N81,N81+'3.kolo'!F20))</f>
        <v>16</v>
      </c>
      <c r="P81" s="272">
        <f t="shared" si="29"/>
        <v>0</v>
      </c>
      <c r="Q81" s="275">
        <f>'3.kolo'!I21</f>
        <v>0</v>
      </c>
      <c r="R81" s="272">
        <f>'3.kolo'!H21</f>
        <v>0</v>
      </c>
      <c r="S81" s="272">
        <f t="shared" si="37"/>
        <v>0</v>
      </c>
      <c r="T81" s="272">
        <f t="shared" si="38"/>
        <v>16</v>
      </c>
      <c r="U81" s="274">
        <f>IF('3.kolo'!D20="V",0,IF('3.kolo'!F21="O",T81,T81+'3.kolo'!F21))</f>
        <v>16</v>
      </c>
      <c r="V81" s="273">
        <f t="shared" si="30"/>
        <v>0</v>
      </c>
      <c r="W81" s="271">
        <f>'3.kolo'!P20</f>
        <v>0</v>
      </c>
      <c r="X81" s="272">
        <f>'3.kolo'!O20</f>
        <v>0</v>
      </c>
      <c r="Y81" s="272">
        <f t="shared" si="39"/>
        <v>0</v>
      </c>
      <c r="Z81" s="272">
        <f t="shared" si="40"/>
        <v>16</v>
      </c>
      <c r="AA81" s="274">
        <f>IF('3.kolo'!D20="V",0,IF('3.kolo'!M20="R",Z81,Z81+'3.kolo'!M20))</f>
        <v>16</v>
      </c>
      <c r="AB81" s="273">
        <f t="shared" si="31"/>
        <v>0</v>
      </c>
      <c r="AC81" s="272">
        <f>'3.kolo'!P21</f>
        <v>0</v>
      </c>
      <c r="AD81" s="272">
        <f>'3.kolo'!O21</f>
        <v>0</v>
      </c>
      <c r="AE81" s="272">
        <f t="shared" si="41"/>
        <v>0</v>
      </c>
      <c r="AF81" s="272">
        <f t="shared" si="42"/>
        <v>16</v>
      </c>
      <c r="AG81" s="274">
        <f>IF('3.kolo'!D20="V",0,IF('3.kolo'!M21="O",AF81,AF81+'3.kolo'!M21))</f>
        <v>16</v>
      </c>
      <c r="AH81" s="273">
        <f t="shared" si="32"/>
        <v>0</v>
      </c>
      <c r="AI81" s="259"/>
      <c r="AR81" s="259"/>
      <c r="AS81" s="259"/>
      <c r="AT81" s="259"/>
      <c r="AU81" s="259"/>
      <c r="AV81" s="259"/>
      <c r="AW81" s="259"/>
      <c r="AX81" s="259"/>
      <c r="AY81" s="259"/>
      <c r="AZ81" s="259"/>
      <c r="BA81" s="259"/>
      <c r="BB81" s="259"/>
      <c r="BC81" s="259"/>
      <c r="BD81" s="259"/>
      <c r="BE81" s="259"/>
      <c r="BF81" s="259"/>
      <c r="BG81" s="259"/>
    </row>
    <row r="82" spans="2:59" ht="12.75">
      <c r="B82" s="259"/>
      <c r="C82" s="271"/>
      <c r="D82" s="272"/>
      <c r="E82" s="272"/>
      <c r="F82" s="272"/>
      <c r="G82" s="272"/>
      <c r="H82" s="272"/>
      <c r="I82" s="272"/>
      <c r="J82" s="273"/>
      <c r="K82" s="274"/>
      <c r="L82" s="272"/>
      <c r="M82" s="272"/>
      <c r="N82" s="272"/>
      <c r="O82" s="274"/>
      <c r="P82" s="272"/>
      <c r="Q82" s="275"/>
      <c r="R82" s="272"/>
      <c r="S82" s="272"/>
      <c r="T82" s="272"/>
      <c r="U82" s="274"/>
      <c r="V82" s="273"/>
      <c r="W82" s="271"/>
      <c r="X82" s="272"/>
      <c r="Y82" s="272"/>
      <c r="Z82" s="272"/>
      <c r="AA82" s="274"/>
      <c r="AB82" s="273"/>
      <c r="AC82" s="272"/>
      <c r="AD82" s="272"/>
      <c r="AE82" s="272"/>
      <c r="AF82" s="272"/>
      <c r="AG82" s="274"/>
      <c r="AH82" s="273"/>
      <c r="AI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  <c r="BB82" s="259"/>
      <c r="BC82" s="259"/>
      <c r="BD82" s="259"/>
      <c r="BE82" s="259"/>
      <c r="BF82" s="259"/>
      <c r="BG82" s="259"/>
    </row>
    <row r="83" spans="2:59" ht="12.75">
      <c r="B83" s="259"/>
      <c r="C83" s="271">
        <f>'3.kolo'!S22</f>
        <v>64</v>
      </c>
      <c r="D83" s="272">
        <f>'3.kolo'!T22</f>
        <v>0</v>
      </c>
      <c r="E83" s="272">
        <f>INT(SUM('3.kolo'!H22:H23,'3.kolo'!O22:O23))</f>
        <v>0</v>
      </c>
      <c r="F83" s="272">
        <f t="shared" si="33"/>
        <v>93600000</v>
      </c>
      <c r="G83" s="272">
        <f t="shared" si="34"/>
        <v>9</v>
      </c>
      <c r="H83" s="272">
        <f>IF('3.kolo'!D22="V",1,0)</f>
        <v>0</v>
      </c>
      <c r="I83" s="272">
        <f>IF('3.kolo'!D22="O",1,0)</f>
        <v>0</v>
      </c>
      <c r="J83" s="273"/>
      <c r="K83" s="274">
        <f>'3.kolo'!I22</f>
        <v>0</v>
      </c>
      <c r="L83" s="272">
        <f>'3.kolo'!H22</f>
        <v>0</v>
      </c>
      <c r="M83" s="272">
        <f t="shared" si="35"/>
        <v>0</v>
      </c>
      <c r="N83" s="272">
        <f t="shared" si="36"/>
        <v>16</v>
      </c>
      <c r="O83" s="274">
        <f>IF('3.kolo'!D22="V",0,IF('3.kolo'!F22="R",N83,N83+'3.kolo'!F22))</f>
        <v>16</v>
      </c>
      <c r="P83" s="272">
        <f t="shared" si="29"/>
        <v>0</v>
      </c>
      <c r="Q83" s="275">
        <f>'3.kolo'!I23</f>
        <v>0</v>
      </c>
      <c r="R83" s="272">
        <f>'3.kolo'!H23</f>
        <v>0</v>
      </c>
      <c r="S83" s="272">
        <f t="shared" si="37"/>
        <v>0</v>
      </c>
      <c r="T83" s="272">
        <f t="shared" si="38"/>
        <v>16</v>
      </c>
      <c r="U83" s="274">
        <f>IF('3.kolo'!D22="V",0,IF('3.kolo'!F23="O",T83,T83+'3.kolo'!F23))</f>
        <v>16</v>
      </c>
      <c r="V83" s="273">
        <f t="shared" si="30"/>
        <v>0</v>
      </c>
      <c r="W83" s="271">
        <f>'3.kolo'!P22</f>
        <v>0</v>
      </c>
      <c r="X83" s="272">
        <f>'3.kolo'!O22</f>
        <v>0</v>
      </c>
      <c r="Y83" s="272">
        <f t="shared" si="39"/>
        <v>0</v>
      </c>
      <c r="Z83" s="272">
        <f t="shared" si="40"/>
        <v>16</v>
      </c>
      <c r="AA83" s="274">
        <f>IF('3.kolo'!D22="V",0,IF('3.kolo'!M22="R",Z83,Z83+'3.kolo'!M22))</f>
        <v>16</v>
      </c>
      <c r="AB83" s="273">
        <f t="shared" si="31"/>
        <v>0</v>
      </c>
      <c r="AC83" s="272">
        <f>'3.kolo'!P23</f>
        <v>0</v>
      </c>
      <c r="AD83" s="272">
        <f>'3.kolo'!O23</f>
        <v>0</v>
      </c>
      <c r="AE83" s="272">
        <f t="shared" si="41"/>
        <v>0</v>
      </c>
      <c r="AF83" s="272">
        <f t="shared" si="42"/>
        <v>16</v>
      </c>
      <c r="AG83" s="274">
        <f>IF('3.kolo'!D22="V",0,IF('3.kolo'!M23="O",AF83,AF83+'3.kolo'!M23))</f>
        <v>16</v>
      </c>
      <c r="AH83" s="273">
        <f t="shared" si="32"/>
        <v>0</v>
      </c>
      <c r="AI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59"/>
      <c r="BC83" s="259"/>
      <c r="BD83" s="259"/>
      <c r="BE83" s="259"/>
      <c r="BF83" s="259"/>
      <c r="BG83" s="259"/>
    </row>
    <row r="84" spans="2:59" ht="12.75">
      <c r="B84" s="259"/>
      <c r="C84" s="271"/>
      <c r="D84" s="272"/>
      <c r="E84" s="272"/>
      <c r="F84" s="272"/>
      <c r="G84" s="272"/>
      <c r="H84" s="272"/>
      <c r="I84" s="272"/>
      <c r="J84" s="273"/>
      <c r="K84" s="274"/>
      <c r="L84" s="272"/>
      <c r="M84" s="272"/>
      <c r="N84" s="272"/>
      <c r="O84" s="274"/>
      <c r="P84" s="272"/>
      <c r="Q84" s="275"/>
      <c r="R84" s="272"/>
      <c r="S84" s="272"/>
      <c r="T84" s="272"/>
      <c r="U84" s="274"/>
      <c r="V84" s="273"/>
      <c r="W84" s="271"/>
      <c r="X84" s="272"/>
      <c r="Y84" s="272"/>
      <c r="Z84" s="272"/>
      <c r="AA84" s="274"/>
      <c r="AB84" s="273"/>
      <c r="AC84" s="272"/>
      <c r="AD84" s="272"/>
      <c r="AE84" s="272"/>
      <c r="AF84" s="272"/>
      <c r="AG84" s="274"/>
      <c r="AH84" s="273"/>
      <c r="AI84" s="259"/>
      <c r="AR84" s="259"/>
      <c r="AS84" s="259"/>
      <c r="AT84" s="259"/>
      <c r="AU84" s="259"/>
      <c r="AV84" s="259"/>
      <c r="AW84" s="259"/>
      <c r="AX84" s="259"/>
      <c r="AY84" s="259"/>
      <c r="AZ84" s="259"/>
      <c r="BA84" s="259"/>
      <c r="BB84" s="259"/>
      <c r="BC84" s="259"/>
      <c r="BD84" s="259"/>
      <c r="BE84" s="259"/>
      <c r="BF84" s="259"/>
      <c r="BG84" s="259"/>
    </row>
    <row r="85" spans="2:59" ht="12.75">
      <c r="B85" s="259"/>
      <c r="C85" s="271">
        <f>'3.kolo'!S24</f>
        <v>64</v>
      </c>
      <c r="D85" s="272">
        <f>'3.kolo'!T24</f>
        <v>0</v>
      </c>
      <c r="E85" s="272">
        <f>INT(SUM('3.kolo'!H24:H25,'3.kolo'!O24:O25))</f>
        <v>0</v>
      </c>
      <c r="F85" s="272">
        <f t="shared" si="33"/>
        <v>93600000</v>
      </c>
      <c r="G85" s="272">
        <f t="shared" si="34"/>
        <v>9</v>
      </c>
      <c r="H85" s="272">
        <f>IF('3.kolo'!D24="V",1,0)</f>
        <v>0</v>
      </c>
      <c r="I85" s="272">
        <f>IF('3.kolo'!D24="O",1,0)</f>
        <v>0</v>
      </c>
      <c r="J85" s="273"/>
      <c r="K85" s="274">
        <f>'3.kolo'!I24</f>
        <v>0</v>
      </c>
      <c r="L85" s="272">
        <f>'3.kolo'!H24</f>
        <v>0</v>
      </c>
      <c r="M85" s="272">
        <f t="shared" si="35"/>
        <v>0</v>
      </c>
      <c r="N85" s="272">
        <f t="shared" si="36"/>
        <v>16</v>
      </c>
      <c r="O85" s="274">
        <f>IF('3.kolo'!D24="V",0,IF('3.kolo'!F24="R",N85,N85+'3.kolo'!F24))</f>
        <v>16</v>
      </c>
      <c r="P85" s="272">
        <f t="shared" si="29"/>
        <v>0</v>
      </c>
      <c r="Q85" s="275">
        <f>'3.kolo'!I25</f>
        <v>0</v>
      </c>
      <c r="R85" s="272">
        <f>'3.kolo'!H25</f>
        <v>0</v>
      </c>
      <c r="S85" s="272">
        <f t="shared" si="37"/>
        <v>0</v>
      </c>
      <c r="T85" s="272">
        <f t="shared" si="38"/>
        <v>16</v>
      </c>
      <c r="U85" s="274">
        <f>IF('3.kolo'!D24="V",0,IF('3.kolo'!F25="O",T85,T85+'3.kolo'!F25))</f>
        <v>16</v>
      </c>
      <c r="V85" s="273">
        <f t="shared" si="30"/>
        <v>0</v>
      </c>
      <c r="W85" s="271">
        <f>'3.kolo'!P24</f>
        <v>0</v>
      </c>
      <c r="X85" s="272">
        <f>'3.kolo'!O24</f>
        <v>0</v>
      </c>
      <c r="Y85" s="272">
        <f t="shared" si="39"/>
        <v>0</v>
      </c>
      <c r="Z85" s="272">
        <f t="shared" si="40"/>
        <v>16</v>
      </c>
      <c r="AA85" s="274">
        <f>IF('3.kolo'!D24="V",0,IF('3.kolo'!M24="R",Z85,Z85+'3.kolo'!M24))</f>
        <v>16</v>
      </c>
      <c r="AB85" s="273">
        <f t="shared" si="31"/>
        <v>0</v>
      </c>
      <c r="AC85" s="272">
        <f>'3.kolo'!P25</f>
        <v>0</v>
      </c>
      <c r="AD85" s="272">
        <f>'3.kolo'!O25</f>
        <v>0</v>
      </c>
      <c r="AE85" s="272">
        <f t="shared" si="41"/>
        <v>0</v>
      </c>
      <c r="AF85" s="272">
        <f t="shared" si="42"/>
        <v>16</v>
      </c>
      <c r="AG85" s="274">
        <f>IF('3.kolo'!D24="V",0,IF('3.kolo'!M25="O",AF85,AF85+'3.kolo'!M25))</f>
        <v>16</v>
      </c>
      <c r="AH85" s="273">
        <f t="shared" si="32"/>
        <v>0</v>
      </c>
      <c r="AI85" s="259"/>
      <c r="AR85" s="259"/>
      <c r="AS85" s="259"/>
      <c r="AT85" s="259"/>
      <c r="AU85" s="259"/>
      <c r="AV85" s="259"/>
      <c r="AW85" s="259"/>
      <c r="AX85" s="259"/>
      <c r="AY85" s="259"/>
      <c r="AZ85" s="259"/>
      <c r="BA85" s="259"/>
      <c r="BB85" s="259"/>
      <c r="BC85" s="259"/>
      <c r="BD85" s="259"/>
      <c r="BE85" s="259"/>
      <c r="BF85" s="259"/>
      <c r="BG85" s="259"/>
    </row>
    <row r="86" spans="2:59" ht="12.75">
      <c r="B86" s="259"/>
      <c r="C86" s="271"/>
      <c r="D86" s="272"/>
      <c r="E86" s="272"/>
      <c r="F86" s="272"/>
      <c r="G86" s="272"/>
      <c r="H86" s="272"/>
      <c r="I86" s="272"/>
      <c r="J86" s="273"/>
      <c r="K86" s="274"/>
      <c r="L86" s="272"/>
      <c r="M86" s="272"/>
      <c r="N86" s="272"/>
      <c r="O86" s="274"/>
      <c r="P86" s="272"/>
      <c r="Q86" s="275"/>
      <c r="R86" s="272"/>
      <c r="S86" s="272"/>
      <c r="T86" s="272"/>
      <c r="U86" s="274"/>
      <c r="V86" s="273"/>
      <c r="W86" s="271"/>
      <c r="X86" s="272"/>
      <c r="Y86" s="272"/>
      <c r="Z86" s="272"/>
      <c r="AA86" s="274"/>
      <c r="AB86" s="273"/>
      <c r="AC86" s="272"/>
      <c r="AD86" s="272"/>
      <c r="AE86" s="272"/>
      <c r="AF86" s="272"/>
      <c r="AG86" s="274"/>
      <c r="AH86" s="273"/>
      <c r="AI86" s="259"/>
      <c r="AR86" s="259"/>
      <c r="AS86" s="259"/>
      <c r="AT86" s="259"/>
      <c r="AU86" s="259"/>
      <c r="AV86" s="259"/>
      <c r="AW86" s="259"/>
      <c r="AX86" s="259"/>
      <c r="AY86" s="259"/>
      <c r="AZ86" s="259"/>
      <c r="BA86" s="259"/>
      <c r="BB86" s="259"/>
      <c r="BC86" s="259"/>
      <c r="BD86" s="259"/>
      <c r="BE86" s="259"/>
      <c r="BF86" s="259"/>
      <c r="BG86" s="259"/>
    </row>
    <row r="87" spans="2:59" ht="12.75">
      <c r="B87" s="259"/>
      <c r="C87" s="271">
        <f>'3.kolo'!S26</f>
        <v>64</v>
      </c>
      <c r="D87" s="272">
        <f>'3.kolo'!T26</f>
        <v>0</v>
      </c>
      <c r="E87" s="272">
        <f>INT(SUM('3.kolo'!H26:H27,'3.kolo'!O26:O27))</f>
        <v>0</v>
      </c>
      <c r="F87" s="272">
        <f t="shared" si="33"/>
        <v>93600000</v>
      </c>
      <c r="G87" s="272">
        <f t="shared" si="34"/>
        <v>9</v>
      </c>
      <c r="H87" s="272">
        <f>IF('3.kolo'!D26="V",1,0)</f>
        <v>0</v>
      </c>
      <c r="I87" s="272">
        <f>IF('3.kolo'!D26="O",1,0)</f>
        <v>0</v>
      </c>
      <c r="J87" s="273"/>
      <c r="K87" s="274">
        <f>'3.kolo'!I26</f>
        <v>0</v>
      </c>
      <c r="L87" s="272">
        <f>'3.kolo'!H26</f>
        <v>0</v>
      </c>
      <c r="M87" s="272">
        <f t="shared" si="35"/>
        <v>0</v>
      </c>
      <c r="N87" s="272">
        <f t="shared" si="36"/>
        <v>16</v>
      </c>
      <c r="O87" s="274">
        <f>IF('3.kolo'!D26="V",0,IF('3.kolo'!F26="R",N87,N87+'3.kolo'!F26))</f>
        <v>16</v>
      </c>
      <c r="P87" s="272">
        <f t="shared" si="29"/>
        <v>0</v>
      </c>
      <c r="Q87" s="275">
        <f>'3.kolo'!I27</f>
        <v>0</v>
      </c>
      <c r="R87" s="272">
        <f>'3.kolo'!H27</f>
        <v>0</v>
      </c>
      <c r="S87" s="272">
        <f t="shared" si="37"/>
        <v>0</v>
      </c>
      <c r="T87" s="272">
        <f t="shared" si="38"/>
        <v>16</v>
      </c>
      <c r="U87" s="274">
        <f>IF('3.kolo'!D26="V",0,IF('3.kolo'!F27="O",T87,T87+'3.kolo'!F27))</f>
        <v>16</v>
      </c>
      <c r="V87" s="273">
        <f t="shared" si="30"/>
        <v>0</v>
      </c>
      <c r="W87" s="271">
        <f>'3.kolo'!P26</f>
        <v>0</v>
      </c>
      <c r="X87" s="272">
        <f>'3.kolo'!O26</f>
        <v>0</v>
      </c>
      <c r="Y87" s="272">
        <f t="shared" si="39"/>
        <v>0</v>
      </c>
      <c r="Z87" s="272">
        <f t="shared" si="40"/>
        <v>16</v>
      </c>
      <c r="AA87" s="274">
        <f>IF('3.kolo'!D26="V",0,IF('3.kolo'!M26="R",Z87,Z87+'3.kolo'!M26))</f>
        <v>16</v>
      </c>
      <c r="AB87" s="273">
        <f t="shared" si="31"/>
        <v>0</v>
      </c>
      <c r="AC87" s="272">
        <f>'3.kolo'!P27</f>
        <v>0</v>
      </c>
      <c r="AD87" s="272">
        <f>'3.kolo'!O27</f>
        <v>0</v>
      </c>
      <c r="AE87" s="272">
        <f t="shared" si="41"/>
        <v>0</v>
      </c>
      <c r="AF87" s="272">
        <f t="shared" si="42"/>
        <v>16</v>
      </c>
      <c r="AG87" s="274">
        <f>IF('3.kolo'!D26="V",0,IF('3.kolo'!M27="O",AF87,AF87+'3.kolo'!M27))</f>
        <v>16</v>
      </c>
      <c r="AH87" s="273">
        <f t="shared" si="32"/>
        <v>0</v>
      </c>
      <c r="AI87" s="259"/>
      <c r="AR87" s="259"/>
      <c r="AS87" s="259"/>
      <c r="AT87" s="259"/>
      <c r="AU87" s="259"/>
      <c r="AV87" s="259"/>
      <c r="AW87" s="259"/>
      <c r="AX87" s="259"/>
      <c r="AY87" s="259"/>
      <c r="AZ87" s="259"/>
      <c r="BA87" s="259"/>
      <c r="BB87" s="259"/>
      <c r="BC87" s="259"/>
      <c r="BD87" s="259"/>
      <c r="BE87" s="259"/>
      <c r="BF87" s="259"/>
      <c r="BG87" s="259"/>
    </row>
    <row r="88" spans="2:59" ht="12.75">
      <c r="B88" s="259"/>
      <c r="C88" s="271"/>
      <c r="D88" s="272"/>
      <c r="E88" s="272"/>
      <c r="F88" s="272"/>
      <c r="G88" s="272"/>
      <c r="H88" s="272"/>
      <c r="I88" s="272"/>
      <c r="J88" s="273"/>
      <c r="K88" s="274"/>
      <c r="L88" s="272"/>
      <c r="M88" s="272"/>
      <c r="N88" s="272"/>
      <c r="O88" s="274"/>
      <c r="P88" s="272"/>
      <c r="Q88" s="275"/>
      <c r="R88" s="272"/>
      <c r="S88" s="272"/>
      <c r="T88" s="272"/>
      <c r="U88" s="274"/>
      <c r="V88" s="273"/>
      <c r="W88" s="271"/>
      <c r="X88" s="272"/>
      <c r="Y88" s="272"/>
      <c r="Z88" s="272"/>
      <c r="AA88" s="274"/>
      <c r="AB88" s="273"/>
      <c r="AC88" s="272"/>
      <c r="AD88" s="272"/>
      <c r="AE88" s="272"/>
      <c r="AF88" s="272"/>
      <c r="AG88" s="274"/>
      <c r="AH88" s="273"/>
      <c r="AI88" s="259"/>
      <c r="AR88" s="259"/>
      <c r="AS88" s="259"/>
      <c r="AT88" s="259"/>
      <c r="AU88" s="259"/>
      <c r="AV88" s="259"/>
      <c r="AW88" s="259"/>
      <c r="AX88" s="259"/>
      <c r="AY88" s="259"/>
      <c r="AZ88" s="259"/>
      <c r="BA88" s="259"/>
      <c r="BB88" s="259"/>
      <c r="BC88" s="259"/>
      <c r="BD88" s="259"/>
      <c r="BE88" s="259"/>
      <c r="BF88" s="259"/>
      <c r="BG88" s="259"/>
    </row>
    <row r="89" spans="2:59" ht="12.75">
      <c r="B89" s="259"/>
      <c r="C89" s="271">
        <f>'3.kolo'!S28</f>
        <v>64</v>
      </c>
      <c r="D89" s="272">
        <f>'3.kolo'!T28</f>
        <v>0</v>
      </c>
      <c r="E89" s="272">
        <f>INT(SUM('3.kolo'!H28:H29,'3.kolo'!O28:O29))</f>
        <v>0</v>
      </c>
      <c r="F89" s="272">
        <f t="shared" si="33"/>
        <v>93600000</v>
      </c>
      <c r="G89" s="272">
        <f t="shared" si="34"/>
        <v>9</v>
      </c>
      <c r="H89" s="272">
        <f>IF('3.kolo'!D28="V",1,0)</f>
        <v>0</v>
      </c>
      <c r="I89" s="272">
        <f>IF('3.kolo'!D28="O",1,0)</f>
        <v>0</v>
      </c>
      <c r="J89" s="273"/>
      <c r="K89" s="274">
        <f>'3.kolo'!I28</f>
        <v>0</v>
      </c>
      <c r="L89" s="272">
        <f>'3.kolo'!H28</f>
        <v>0</v>
      </c>
      <c r="M89" s="272">
        <f t="shared" si="35"/>
        <v>0</v>
      </c>
      <c r="N89" s="272">
        <f t="shared" si="36"/>
        <v>16</v>
      </c>
      <c r="O89" s="274">
        <f>IF('3.kolo'!D28="V",0,IF('3.kolo'!F28="R",N89,N89+'3.kolo'!F28))</f>
        <v>16</v>
      </c>
      <c r="P89" s="272">
        <f t="shared" si="29"/>
        <v>0</v>
      </c>
      <c r="Q89" s="275">
        <f>'3.kolo'!I29</f>
        <v>0</v>
      </c>
      <c r="R89" s="272">
        <f>'3.kolo'!H29</f>
        <v>0</v>
      </c>
      <c r="S89" s="272">
        <f t="shared" si="37"/>
        <v>0</v>
      </c>
      <c r="T89" s="272">
        <f t="shared" si="38"/>
        <v>16</v>
      </c>
      <c r="U89" s="274">
        <f>IF('3.kolo'!D28="V",0,IF('3.kolo'!F29="O",T89,T89+'3.kolo'!F29))</f>
        <v>16</v>
      </c>
      <c r="V89" s="273">
        <f t="shared" si="30"/>
        <v>0</v>
      </c>
      <c r="W89" s="271">
        <f>'3.kolo'!P28</f>
        <v>0</v>
      </c>
      <c r="X89" s="272">
        <f>'3.kolo'!O28</f>
        <v>0</v>
      </c>
      <c r="Y89" s="272">
        <f t="shared" si="39"/>
        <v>0</v>
      </c>
      <c r="Z89" s="272">
        <f t="shared" si="40"/>
        <v>16</v>
      </c>
      <c r="AA89" s="274">
        <f>IF('3.kolo'!D28="V",0,IF('3.kolo'!M28="R",Z89,Z89+'3.kolo'!M28))</f>
        <v>16</v>
      </c>
      <c r="AB89" s="273">
        <f t="shared" si="31"/>
        <v>0</v>
      </c>
      <c r="AC89" s="272">
        <f>'3.kolo'!P29</f>
        <v>0</v>
      </c>
      <c r="AD89" s="272">
        <f>'3.kolo'!O29</f>
        <v>0</v>
      </c>
      <c r="AE89" s="272">
        <f t="shared" si="41"/>
        <v>0</v>
      </c>
      <c r="AF89" s="272">
        <f t="shared" si="42"/>
        <v>16</v>
      </c>
      <c r="AG89" s="274">
        <f>IF('3.kolo'!D28="V",0,IF('3.kolo'!M29="O",AF89,AF89+'3.kolo'!M29))</f>
        <v>16</v>
      </c>
      <c r="AH89" s="273">
        <f t="shared" si="32"/>
        <v>0</v>
      </c>
      <c r="AI89" s="259"/>
      <c r="AR89" s="259"/>
      <c r="AS89" s="259"/>
      <c r="AT89" s="259"/>
      <c r="AU89" s="259"/>
      <c r="AV89" s="259"/>
      <c r="AW89" s="259"/>
      <c r="AX89" s="259"/>
      <c r="AY89" s="259"/>
      <c r="AZ89" s="259"/>
      <c r="BA89" s="259"/>
      <c r="BB89" s="259"/>
      <c r="BC89" s="259"/>
      <c r="BD89" s="259"/>
      <c r="BE89" s="259"/>
      <c r="BF89" s="259"/>
      <c r="BG89" s="259"/>
    </row>
    <row r="90" spans="2:59" ht="12.75">
      <c r="B90" s="259"/>
      <c r="C90" s="271"/>
      <c r="D90" s="272"/>
      <c r="E90" s="272"/>
      <c r="F90" s="272"/>
      <c r="G90" s="272"/>
      <c r="H90" s="272"/>
      <c r="I90" s="272"/>
      <c r="J90" s="273"/>
      <c r="K90" s="274"/>
      <c r="L90" s="272"/>
      <c r="M90" s="272"/>
      <c r="N90" s="272"/>
      <c r="O90" s="274"/>
      <c r="P90" s="272"/>
      <c r="Q90" s="275"/>
      <c r="R90" s="272"/>
      <c r="S90" s="272"/>
      <c r="T90" s="272"/>
      <c r="U90" s="274"/>
      <c r="V90" s="273"/>
      <c r="W90" s="271"/>
      <c r="X90" s="272"/>
      <c r="Y90" s="272"/>
      <c r="Z90" s="272"/>
      <c r="AA90" s="274"/>
      <c r="AB90" s="273"/>
      <c r="AC90" s="272"/>
      <c r="AD90" s="272"/>
      <c r="AE90" s="272"/>
      <c r="AF90" s="272"/>
      <c r="AG90" s="274"/>
      <c r="AH90" s="273"/>
      <c r="AI90" s="259"/>
      <c r="AR90" s="259"/>
      <c r="AS90" s="259"/>
      <c r="AT90" s="259"/>
      <c r="AU90" s="259"/>
      <c r="AV90" s="259"/>
      <c r="AW90" s="259"/>
      <c r="AX90" s="259"/>
      <c r="AY90" s="259"/>
      <c r="AZ90" s="259"/>
      <c r="BA90" s="259"/>
      <c r="BB90" s="259"/>
      <c r="BC90" s="259"/>
      <c r="BD90" s="259"/>
      <c r="BE90" s="259"/>
      <c r="BF90" s="259"/>
      <c r="BG90" s="259"/>
    </row>
    <row r="91" spans="2:59" ht="12.75">
      <c r="B91" s="259"/>
      <c r="C91" s="271">
        <f>'3.kolo'!S30</f>
        <v>64</v>
      </c>
      <c r="D91" s="272">
        <f>'3.kolo'!T30</f>
        <v>0</v>
      </c>
      <c r="E91" s="272">
        <f>INT(SUM('3.kolo'!H30:H31,'3.kolo'!O30:O31))</f>
        <v>0</v>
      </c>
      <c r="F91" s="272">
        <f t="shared" si="33"/>
        <v>93600000</v>
      </c>
      <c r="G91" s="272">
        <f t="shared" si="34"/>
        <v>9</v>
      </c>
      <c r="H91" s="272">
        <f>IF('3.kolo'!D30="V",1,0)</f>
        <v>0</v>
      </c>
      <c r="I91" s="272">
        <f>IF('3.kolo'!D30="O",1,0)</f>
        <v>0</v>
      </c>
      <c r="J91" s="273"/>
      <c r="K91" s="274">
        <f>'3.kolo'!I30</f>
        <v>0</v>
      </c>
      <c r="L91" s="272">
        <f>'3.kolo'!H30</f>
        <v>0</v>
      </c>
      <c r="M91" s="272">
        <f t="shared" si="35"/>
        <v>0</v>
      </c>
      <c r="N91" s="272">
        <f t="shared" si="36"/>
        <v>16</v>
      </c>
      <c r="O91" s="274">
        <f>IF('3.kolo'!D30="V",0,IF('3.kolo'!F30="R",N91,N91+'3.kolo'!F30))</f>
        <v>16</v>
      </c>
      <c r="P91" s="272">
        <f t="shared" si="29"/>
        <v>0</v>
      </c>
      <c r="Q91" s="275">
        <f>'3.kolo'!I31</f>
        <v>0</v>
      </c>
      <c r="R91" s="272">
        <f>'3.kolo'!H31</f>
        <v>0</v>
      </c>
      <c r="S91" s="272">
        <f t="shared" si="37"/>
        <v>0</v>
      </c>
      <c r="T91" s="272">
        <f t="shared" si="38"/>
        <v>16</v>
      </c>
      <c r="U91" s="274">
        <f>IF('3.kolo'!D30="V",0,IF('3.kolo'!F31="O",T91,T91+'3.kolo'!F31))</f>
        <v>16</v>
      </c>
      <c r="V91" s="273">
        <f t="shared" si="30"/>
        <v>0</v>
      </c>
      <c r="W91" s="271">
        <f>'3.kolo'!P30</f>
        <v>0</v>
      </c>
      <c r="X91" s="272">
        <f>'3.kolo'!O30</f>
        <v>0</v>
      </c>
      <c r="Y91" s="272">
        <f t="shared" si="39"/>
        <v>0</v>
      </c>
      <c r="Z91" s="272">
        <f t="shared" si="40"/>
        <v>16</v>
      </c>
      <c r="AA91" s="274">
        <f>IF('3.kolo'!D30="V",0,IF('3.kolo'!M30="R",Z91,Z91+'3.kolo'!M30))</f>
        <v>16</v>
      </c>
      <c r="AB91" s="273">
        <f t="shared" si="31"/>
        <v>0</v>
      </c>
      <c r="AC91" s="272">
        <f>'3.kolo'!P31</f>
        <v>0</v>
      </c>
      <c r="AD91" s="272">
        <f>'3.kolo'!O31</f>
        <v>0</v>
      </c>
      <c r="AE91" s="272">
        <f t="shared" si="41"/>
        <v>0</v>
      </c>
      <c r="AF91" s="272">
        <f t="shared" si="42"/>
        <v>16</v>
      </c>
      <c r="AG91" s="274">
        <f>IF('3.kolo'!D30="V",0,IF('3.kolo'!M31="O",AF91,AF91+'3.kolo'!M31))</f>
        <v>16</v>
      </c>
      <c r="AH91" s="273">
        <f t="shared" si="32"/>
        <v>0</v>
      </c>
      <c r="AI91" s="259"/>
      <c r="AR91" s="259"/>
      <c r="AS91" s="259"/>
      <c r="AT91" s="259"/>
      <c r="AU91" s="259"/>
      <c r="AV91" s="259"/>
      <c r="AW91" s="259"/>
      <c r="AX91" s="259"/>
      <c r="AY91" s="259"/>
      <c r="AZ91" s="259"/>
      <c r="BA91" s="259"/>
      <c r="BB91" s="259"/>
      <c r="BC91" s="259"/>
      <c r="BD91" s="259"/>
      <c r="BE91" s="259"/>
      <c r="BF91" s="259"/>
      <c r="BG91" s="259"/>
    </row>
    <row r="92" spans="2:59" ht="12.75">
      <c r="B92" s="259"/>
      <c r="C92" s="271"/>
      <c r="D92" s="272"/>
      <c r="E92" s="272"/>
      <c r="F92" s="272"/>
      <c r="G92" s="272"/>
      <c r="H92" s="272"/>
      <c r="I92" s="272"/>
      <c r="J92" s="273"/>
      <c r="K92" s="274"/>
      <c r="L92" s="272"/>
      <c r="M92" s="272"/>
      <c r="N92" s="272"/>
      <c r="O92" s="274"/>
      <c r="P92" s="272"/>
      <c r="Q92" s="275"/>
      <c r="R92" s="272"/>
      <c r="S92" s="272"/>
      <c r="T92" s="272"/>
      <c r="U92" s="274"/>
      <c r="V92" s="273"/>
      <c r="W92" s="271"/>
      <c r="X92" s="272"/>
      <c r="Y92" s="272"/>
      <c r="Z92" s="272"/>
      <c r="AA92" s="274"/>
      <c r="AB92" s="273"/>
      <c r="AC92" s="272"/>
      <c r="AD92" s="272"/>
      <c r="AE92" s="272"/>
      <c r="AF92" s="272"/>
      <c r="AG92" s="274"/>
      <c r="AH92" s="273"/>
      <c r="AI92" s="259"/>
      <c r="AR92" s="259"/>
      <c r="AS92" s="259"/>
      <c r="AT92" s="259"/>
      <c r="AU92" s="259"/>
      <c r="AV92" s="259"/>
      <c r="AW92" s="259"/>
      <c r="AX92" s="259"/>
      <c r="AY92" s="259"/>
      <c r="AZ92" s="259"/>
      <c r="BA92" s="259"/>
      <c r="BB92" s="259"/>
      <c r="BC92" s="259"/>
      <c r="BD92" s="259"/>
      <c r="BE92" s="259"/>
      <c r="BF92" s="259"/>
      <c r="BG92" s="259"/>
    </row>
    <row r="93" spans="2:59" ht="12.75">
      <c r="B93" s="259"/>
      <c r="C93" s="271">
        <f>'3.kolo'!S32</f>
        <v>64</v>
      </c>
      <c r="D93" s="272">
        <f>'3.kolo'!T32</f>
        <v>0</v>
      </c>
      <c r="E93" s="272">
        <f>INT(SUM('3.kolo'!H32:H33,'3.kolo'!O32:O33))</f>
        <v>0</v>
      </c>
      <c r="F93" s="272">
        <f t="shared" si="33"/>
        <v>93600000</v>
      </c>
      <c r="G93" s="272">
        <f t="shared" si="34"/>
        <v>9</v>
      </c>
      <c r="H93" s="272">
        <f>IF('3.kolo'!D32="V",1,0)</f>
        <v>0</v>
      </c>
      <c r="I93" s="272">
        <f>IF('3.kolo'!D32="O",1,0)</f>
        <v>0</v>
      </c>
      <c r="J93" s="273"/>
      <c r="K93" s="274">
        <f>'3.kolo'!I32</f>
        <v>0</v>
      </c>
      <c r="L93" s="272">
        <f>'3.kolo'!H32</f>
        <v>0</v>
      </c>
      <c r="M93" s="272">
        <f t="shared" si="35"/>
        <v>0</v>
      </c>
      <c r="N93" s="272">
        <f t="shared" si="36"/>
        <v>16</v>
      </c>
      <c r="O93" s="274">
        <f>IF('3.kolo'!D32="V",0,IF('3.kolo'!F32="R",N93,N93+'3.kolo'!F32))</f>
        <v>16</v>
      </c>
      <c r="P93" s="272">
        <f t="shared" si="29"/>
        <v>0</v>
      </c>
      <c r="Q93" s="275">
        <f>'3.kolo'!I33</f>
        <v>0</v>
      </c>
      <c r="R93" s="272">
        <f>'3.kolo'!H33</f>
        <v>0</v>
      </c>
      <c r="S93" s="272">
        <f t="shared" si="37"/>
        <v>0</v>
      </c>
      <c r="T93" s="272">
        <f t="shared" si="38"/>
        <v>16</v>
      </c>
      <c r="U93" s="274">
        <f>IF('3.kolo'!D32="V",0,IF('3.kolo'!F33="O",T93,T93+'3.kolo'!F33))</f>
        <v>16</v>
      </c>
      <c r="V93" s="273">
        <f t="shared" si="30"/>
        <v>0</v>
      </c>
      <c r="W93" s="271">
        <f>'3.kolo'!P32</f>
        <v>0</v>
      </c>
      <c r="X93" s="272">
        <f>'3.kolo'!O32</f>
        <v>0</v>
      </c>
      <c r="Y93" s="272">
        <f t="shared" si="39"/>
        <v>0</v>
      </c>
      <c r="Z93" s="272">
        <f t="shared" si="40"/>
        <v>16</v>
      </c>
      <c r="AA93" s="274">
        <f>IF('3.kolo'!D32="V",0,IF('3.kolo'!M32="R",Z93,Z93+'3.kolo'!M32))</f>
        <v>16</v>
      </c>
      <c r="AB93" s="273">
        <f t="shared" si="31"/>
        <v>0</v>
      </c>
      <c r="AC93" s="272">
        <f>'3.kolo'!P33</f>
        <v>0</v>
      </c>
      <c r="AD93" s="272">
        <f>'3.kolo'!O33</f>
        <v>0</v>
      </c>
      <c r="AE93" s="272">
        <f t="shared" si="41"/>
        <v>0</v>
      </c>
      <c r="AF93" s="272">
        <f t="shared" si="42"/>
        <v>16</v>
      </c>
      <c r="AG93" s="274">
        <f>IF('3.kolo'!D32="V",0,IF('3.kolo'!M33="O",AF93,AF93+'3.kolo'!M33))</f>
        <v>16</v>
      </c>
      <c r="AH93" s="273">
        <f t="shared" si="32"/>
        <v>0</v>
      </c>
      <c r="AI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59"/>
      <c r="BB93" s="259"/>
      <c r="BC93" s="259"/>
      <c r="BD93" s="259"/>
      <c r="BE93" s="259"/>
      <c r="BF93" s="259"/>
      <c r="BG93" s="259"/>
    </row>
    <row r="94" spans="2:59" ht="12.75">
      <c r="B94" s="259"/>
      <c r="C94" s="271"/>
      <c r="D94" s="272"/>
      <c r="E94" s="272"/>
      <c r="F94" s="272"/>
      <c r="G94" s="272"/>
      <c r="H94" s="272"/>
      <c r="I94" s="272"/>
      <c r="J94" s="273"/>
      <c r="K94" s="274"/>
      <c r="L94" s="272"/>
      <c r="M94" s="272"/>
      <c r="N94" s="272"/>
      <c r="O94" s="274"/>
      <c r="P94" s="272"/>
      <c r="Q94" s="275"/>
      <c r="R94" s="272"/>
      <c r="S94" s="272"/>
      <c r="T94" s="272"/>
      <c r="U94" s="274"/>
      <c r="V94" s="273"/>
      <c r="W94" s="271"/>
      <c r="X94" s="272"/>
      <c r="Y94" s="272"/>
      <c r="Z94" s="272"/>
      <c r="AA94" s="274"/>
      <c r="AB94" s="273"/>
      <c r="AC94" s="272"/>
      <c r="AD94" s="272"/>
      <c r="AE94" s="272"/>
      <c r="AF94" s="272"/>
      <c r="AG94" s="274"/>
      <c r="AH94" s="273"/>
      <c r="AI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59"/>
      <c r="BB94" s="259"/>
      <c r="BC94" s="259"/>
      <c r="BD94" s="259"/>
      <c r="BE94" s="259"/>
      <c r="BF94" s="259"/>
      <c r="BG94" s="259"/>
    </row>
    <row r="95" spans="2:59" ht="12.75">
      <c r="B95" s="259"/>
      <c r="C95" s="271">
        <f>'3.kolo'!S34</f>
        <v>64</v>
      </c>
      <c r="D95" s="272">
        <f>'3.kolo'!T34</f>
        <v>0</v>
      </c>
      <c r="E95" s="272">
        <f>INT(SUM('3.kolo'!H34:H35,'3.kolo'!O34:O35))</f>
        <v>0</v>
      </c>
      <c r="F95" s="272">
        <f t="shared" si="33"/>
        <v>93600000</v>
      </c>
      <c r="G95" s="272">
        <f t="shared" si="34"/>
        <v>9</v>
      </c>
      <c r="H95" s="272">
        <f>IF('3.kolo'!D34="V",1,0)</f>
        <v>0</v>
      </c>
      <c r="I95" s="272">
        <f>IF('3.kolo'!D34="O",1,0)</f>
        <v>0</v>
      </c>
      <c r="J95" s="273"/>
      <c r="K95" s="274">
        <f>'3.kolo'!I34</f>
        <v>0</v>
      </c>
      <c r="L95" s="272">
        <f>'3.kolo'!H34</f>
        <v>0</v>
      </c>
      <c r="M95" s="272">
        <f t="shared" si="35"/>
        <v>0</v>
      </c>
      <c r="N95" s="272">
        <f t="shared" si="36"/>
        <v>16</v>
      </c>
      <c r="O95" s="274">
        <f>IF('3.kolo'!D34="V",0,IF('3.kolo'!F34="R",N95,N95+'3.kolo'!F34))</f>
        <v>16</v>
      </c>
      <c r="P95" s="272">
        <f t="shared" si="29"/>
        <v>0</v>
      </c>
      <c r="Q95" s="275">
        <f>'3.kolo'!I35</f>
        <v>0</v>
      </c>
      <c r="R95" s="272">
        <f>'3.kolo'!H35</f>
        <v>0</v>
      </c>
      <c r="S95" s="272">
        <f t="shared" si="37"/>
        <v>0</v>
      </c>
      <c r="T95" s="272">
        <f t="shared" si="38"/>
        <v>16</v>
      </c>
      <c r="U95" s="274">
        <f>IF('3.kolo'!D34="V",0,IF('3.kolo'!F35="O",T95,T95+'3.kolo'!F35))</f>
        <v>16</v>
      </c>
      <c r="V95" s="273">
        <f t="shared" si="30"/>
        <v>0</v>
      </c>
      <c r="W95" s="271">
        <f>'3.kolo'!P34</f>
        <v>0</v>
      </c>
      <c r="X95" s="272">
        <f>'3.kolo'!O34</f>
        <v>0</v>
      </c>
      <c r="Y95" s="272">
        <f t="shared" si="39"/>
        <v>0</v>
      </c>
      <c r="Z95" s="272">
        <f t="shared" si="40"/>
        <v>16</v>
      </c>
      <c r="AA95" s="274">
        <f>IF('3.kolo'!D34="V",0,IF('3.kolo'!M34="R",Z95,Z95+'3.kolo'!M34))</f>
        <v>16</v>
      </c>
      <c r="AB95" s="273">
        <f t="shared" si="31"/>
        <v>0</v>
      </c>
      <c r="AC95" s="272">
        <f>'3.kolo'!P35</f>
        <v>0</v>
      </c>
      <c r="AD95" s="272">
        <f>'3.kolo'!O35</f>
        <v>0</v>
      </c>
      <c r="AE95" s="272">
        <f t="shared" si="41"/>
        <v>0</v>
      </c>
      <c r="AF95" s="272">
        <f t="shared" si="42"/>
        <v>16</v>
      </c>
      <c r="AG95" s="274">
        <f>IF('3.kolo'!D34="V",0,IF('3.kolo'!M35="O",AF95,AF95+'3.kolo'!M35))</f>
        <v>16</v>
      </c>
      <c r="AH95" s="273">
        <f t="shared" si="32"/>
        <v>0</v>
      </c>
      <c r="AI95" s="259"/>
      <c r="AR95" s="259"/>
      <c r="AS95" s="259"/>
      <c r="AT95" s="259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259"/>
      <c r="BF95" s="259"/>
      <c r="BG95" s="259"/>
    </row>
    <row r="96" spans="2:59" ht="12.75">
      <c r="B96" s="259"/>
      <c r="C96" s="271"/>
      <c r="D96" s="272"/>
      <c r="E96" s="272"/>
      <c r="F96" s="272"/>
      <c r="G96" s="272"/>
      <c r="H96" s="272"/>
      <c r="I96" s="272"/>
      <c r="J96" s="273"/>
      <c r="K96" s="274"/>
      <c r="L96" s="272"/>
      <c r="M96" s="272"/>
      <c r="N96" s="272"/>
      <c r="O96" s="274"/>
      <c r="P96" s="272"/>
      <c r="Q96" s="275"/>
      <c r="R96" s="272"/>
      <c r="S96" s="272"/>
      <c r="T96" s="272"/>
      <c r="U96" s="274"/>
      <c r="V96" s="273"/>
      <c r="W96" s="271"/>
      <c r="X96" s="272"/>
      <c r="Y96" s="272"/>
      <c r="Z96" s="272"/>
      <c r="AA96" s="274"/>
      <c r="AB96" s="273"/>
      <c r="AC96" s="272"/>
      <c r="AD96" s="272"/>
      <c r="AE96" s="272"/>
      <c r="AF96" s="272"/>
      <c r="AG96" s="274"/>
      <c r="AH96" s="273"/>
      <c r="AI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59"/>
      <c r="BB96" s="259"/>
      <c r="BC96" s="259"/>
      <c r="BD96" s="259"/>
      <c r="BE96" s="259"/>
      <c r="BF96" s="259"/>
      <c r="BG96" s="259"/>
    </row>
    <row r="97" spans="2:59" ht="12.75">
      <c r="B97" s="259"/>
      <c r="C97" s="276">
        <f>'3.kolo'!S36</f>
        <v>64</v>
      </c>
      <c r="D97" s="277">
        <f>'3.kolo'!T36</f>
        <v>0</v>
      </c>
      <c r="E97" s="277">
        <f>INT(SUM('3.kolo'!H36:H37,'3.kolo'!O36:O37))</f>
        <v>0</v>
      </c>
      <c r="F97" s="277">
        <f t="shared" si="33"/>
        <v>93600000</v>
      </c>
      <c r="G97" s="277">
        <f t="shared" si="34"/>
        <v>9</v>
      </c>
      <c r="H97" s="277">
        <f>IF('3.kolo'!D36="V",1,0)</f>
        <v>0</v>
      </c>
      <c r="I97" s="277">
        <f>IF('3.kolo'!D36="O",1,0)</f>
        <v>0</v>
      </c>
      <c r="J97" s="278"/>
      <c r="K97" s="279">
        <f>'3.kolo'!I36</f>
        <v>0</v>
      </c>
      <c r="L97" s="277">
        <f>'3.kolo'!H36</f>
        <v>0</v>
      </c>
      <c r="M97" s="277">
        <f t="shared" si="35"/>
        <v>0</v>
      </c>
      <c r="N97" s="277">
        <f t="shared" si="36"/>
        <v>16</v>
      </c>
      <c r="O97" s="279">
        <f>IF('3.kolo'!D36="V",0,IF('3.kolo'!F36="R",N97,N97+'3.kolo'!F36))</f>
        <v>16</v>
      </c>
      <c r="P97" s="277">
        <f t="shared" si="29"/>
        <v>0</v>
      </c>
      <c r="Q97" s="280">
        <f>'3.kolo'!I37</f>
        <v>0</v>
      </c>
      <c r="R97" s="277">
        <f>'3.kolo'!H37</f>
        <v>0</v>
      </c>
      <c r="S97" s="277">
        <f t="shared" si="37"/>
        <v>0</v>
      </c>
      <c r="T97" s="277">
        <f t="shared" si="38"/>
        <v>16</v>
      </c>
      <c r="U97" s="279">
        <f>IF('3.kolo'!D36="V",0,IF('3.kolo'!F37="O",T97,T97+'3.kolo'!F37))</f>
        <v>16</v>
      </c>
      <c r="V97" s="278">
        <f t="shared" si="30"/>
        <v>0</v>
      </c>
      <c r="W97" s="276">
        <f>'3.kolo'!P36</f>
        <v>0</v>
      </c>
      <c r="X97" s="277">
        <f>'3.kolo'!O36</f>
        <v>0</v>
      </c>
      <c r="Y97" s="277">
        <f t="shared" si="39"/>
        <v>0</v>
      </c>
      <c r="Z97" s="277">
        <f t="shared" si="40"/>
        <v>16</v>
      </c>
      <c r="AA97" s="279">
        <f>IF('3.kolo'!D36="V",0,IF('3.kolo'!M36="R",Z97,Z97+'3.kolo'!M36))</f>
        <v>16</v>
      </c>
      <c r="AB97" s="278">
        <f t="shared" si="31"/>
        <v>0</v>
      </c>
      <c r="AC97" s="277">
        <f>'3.kolo'!P37</f>
        <v>0</v>
      </c>
      <c r="AD97" s="277">
        <f>'3.kolo'!O37</f>
        <v>0</v>
      </c>
      <c r="AE97" s="277">
        <f t="shared" si="41"/>
        <v>0</v>
      </c>
      <c r="AF97" s="277">
        <f t="shared" si="42"/>
        <v>16</v>
      </c>
      <c r="AG97" s="279">
        <f>IF('3.kolo'!D36="V",0,IF('3.kolo'!M37="O",AF97,AF97+'3.kolo'!M37))</f>
        <v>16</v>
      </c>
      <c r="AH97" s="278">
        <f t="shared" si="32"/>
        <v>0</v>
      </c>
      <c r="AI97" s="259"/>
      <c r="AR97" s="259"/>
      <c r="AS97" s="259"/>
      <c r="AT97" s="259"/>
      <c r="AU97" s="259"/>
      <c r="AV97" s="259"/>
      <c r="AW97" s="259"/>
      <c r="AX97" s="259"/>
      <c r="AY97" s="259"/>
      <c r="AZ97" s="259"/>
      <c r="BA97" s="259"/>
      <c r="BB97" s="259"/>
      <c r="BC97" s="259"/>
      <c r="BD97" s="259"/>
      <c r="BE97" s="259"/>
      <c r="BF97" s="259"/>
      <c r="BG97" s="259"/>
    </row>
    <row r="98" spans="2:59" ht="12.75">
      <c r="B98" s="259"/>
      <c r="C98" s="259"/>
      <c r="D98" s="259"/>
      <c r="E98" s="259"/>
      <c r="F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W98" s="259"/>
      <c r="X98" s="259"/>
      <c r="Y98" s="259"/>
      <c r="Z98" s="259"/>
      <c r="AA98" s="259"/>
      <c r="AG98" s="259"/>
      <c r="AH98" s="259"/>
      <c r="AI98" s="259"/>
      <c r="AR98" s="259"/>
      <c r="AS98" s="259"/>
      <c r="AT98" s="259"/>
      <c r="AU98" s="259"/>
      <c r="AV98" s="259"/>
      <c r="AW98" s="259"/>
      <c r="AX98" s="259"/>
      <c r="AY98" s="259"/>
      <c r="AZ98" s="259"/>
      <c r="BA98" s="259"/>
      <c r="BB98" s="259"/>
      <c r="BC98" s="259"/>
      <c r="BD98" s="259"/>
      <c r="BE98" s="259"/>
      <c r="BF98" s="259"/>
      <c r="BG98" s="259"/>
    </row>
    <row r="99" spans="2:59" ht="12.75" hidden="1">
      <c r="B99" s="259"/>
      <c r="C99" s="259"/>
      <c r="D99" s="259"/>
      <c r="E99" s="259"/>
      <c r="F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W99" s="259"/>
      <c r="X99" s="259"/>
      <c r="Y99" s="259"/>
      <c r="Z99" s="259"/>
      <c r="AA99" s="259"/>
      <c r="AG99" s="259"/>
      <c r="AH99" s="259"/>
      <c r="AI99" s="259"/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59"/>
      <c r="BC99" s="259"/>
      <c r="BD99" s="259"/>
      <c r="BE99" s="259"/>
      <c r="BF99" s="259"/>
      <c r="BG99" s="259"/>
    </row>
    <row r="100" spans="2:59" ht="12.75" hidden="1">
      <c r="B100" s="259"/>
      <c r="C100" s="259"/>
      <c r="D100" s="259"/>
      <c r="E100" s="259"/>
      <c r="F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W100" s="259"/>
      <c r="X100" s="259"/>
      <c r="Y100" s="259"/>
      <c r="Z100" s="259"/>
      <c r="AA100" s="259"/>
      <c r="AG100" s="259"/>
      <c r="AH100" s="259"/>
      <c r="AI100" s="259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59"/>
      <c r="BC100" s="259"/>
      <c r="BD100" s="259"/>
      <c r="BE100" s="259"/>
      <c r="BF100" s="259"/>
      <c r="BG100" s="259"/>
    </row>
    <row r="101" spans="2:59" ht="12.75" hidden="1">
      <c r="B101" s="259"/>
      <c r="C101" s="259"/>
      <c r="D101" s="259"/>
      <c r="E101" s="259"/>
      <c r="F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W101" s="259"/>
      <c r="X101" s="259"/>
      <c r="Y101" s="259"/>
      <c r="Z101" s="259"/>
      <c r="AA101" s="259"/>
      <c r="AG101" s="259"/>
      <c r="AH101" s="259"/>
      <c r="AI101" s="259"/>
      <c r="AR101" s="259"/>
      <c r="AS101" s="259"/>
      <c r="AT101" s="259"/>
      <c r="AU101" s="259"/>
      <c r="AV101" s="259"/>
      <c r="AW101" s="259"/>
      <c r="AX101" s="259"/>
      <c r="AY101" s="259"/>
      <c r="AZ101" s="259"/>
      <c r="BA101" s="259"/>
      <c r="BB101" s="259"/>
      <c r="BC101" s="259"/>
      <c r="BD101" s="259"/>
      <c r="BE101" s="259"/>
      <c r="BF101" s="259"/>
      <c r="BG101" s="259"/>
    </row>
    <row r="102" spans="2:59" ht="12.75" hidden="1">
      <c r="B102" s="259"/>
      <c r="C102" s="259"/>
      <c r="D102" s="259"/>
      <c r="E102" s="259"/>
      <c r="F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W102" s="259"/>
      <c r="X102" s="259"/>
      <c r="Y102" s="259"/>
      <c r="Z102" s="259"/>
      <c r="AA102" s="259"/>
      <c r="AG102" s="259"/>
      <c r="AH102" s="259"/>
      <c r="AI102" s="259"/>
      <c r="AR102" s="259"/>
      <c r="AS102" s="259"/>
      <c r="AT102" s="259"/>
      <c r="AU102" s="259"/>
      <c r="AV102" s="259"/>
      <c r="AW102" s="259"/>
      <c r="AX102" s="259"/>
      <c r="AY102" s="259"/>
      <c r="AZ102" s="259"/>
      <c r="BA102" s="259"/>
      <c r="BB102" s="259"/>
      <c r="BC102" s="259"/>
      <c r="BD102" s="259"/>
      <c r="BE102" s="259"/>
      <c r="BF102" s="259"/>
      <c r="BG102" s="259"/>
    </row>
    <row r="103" spans="2:59" ht="12.75" hidden="1">
      <c r="B103" s="259"/>
      <c r="C103" s="259"/>
      <c r="D103" s="259"/>
      <c r="E103" s="259"/>
      <c r="F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W103" s="259"/>
      <c r="X103" s="259"/>
      <c r="Y103" s="259"/>
      <c r="Z103" s="259"/>
      <c r="AA103" s="259"/>
      <c r="AG103" s="259"/>
      <c r="AH103" s="259"/>
      <c r="AI103" s="259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259"/>
      <c r="BC103" s="259"/>
      <c r="BD103" s="259"/>
      <c r="BE103" s="259"/>
      <c r="BF103" s="259"/>
      <c r="BG103" s="259"/>
    </row>
    <row r="104" spans="2:59" ht="12.75" hidden="1">
      <c r="B104" s="259"/>
      <c r="C104" s="259"/>
      <c r="D104" s="259"/>
      <c r="E104" s="259"/>
      <c r="F104" s="259"/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W104" s="259"/>
      <c r="X104" s="259"/>
      <c r="Y104" s="259"/>
      <c r="Z104" s="259"/>
      <c r="AA104" s="259"/>
      <c r="AG104" s="259"/>
      <c r="AH104" s="259"/>
      <c r="AI104" s="259"/>
      <c r="AR104" s="259"/>
      <c r="AS104" s="259"/>
      <c r="AT104" s="259"/>
      <c r="AU104" s="259"/>
      <c r="AV104" s="259"/>
      <c r="AW104" s="259"/>
      <c r="AX104" s="259"/>
      <c r="AY104" s="259"/>
      <c r="AZ104" s="259"/>
      <c r="BA104" s="259"/>
      <c r="BB104" s="259"/>
      <c r="BC104" s="259"/>
      <c r="BD104" s="259"/>
      <c r="BE104" s="259"/>
      <c r="BF104" s="259"/>
      <c r="BG104" s="259"/>
    </row>
    <row r="105" spans="2:59" ht="12.75" hidden="1">
      <c r="B105" s="259"/>
      <c r="C105" s="259"/>
      <c r="D105" s="259"/>
      <c r="E105" s="259"/>
      <c r="F105" s="259"/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W105" s="259"/>
      <c r="X105" s="259"/>
      <c r="Y105" s="259"/>
      <c r="Z105" s="259"/>
      <c r="AA105" s="259"/>
      <c r="AG105" s="259"/>
      <c r="AH105" s="259"/>
      <c r="AI105" s="259"/>
      <c r="AR105" s="259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259"/>
      <c r="BF105" s="259"/>
      <c r="BG105" s="259"/>
    </row>
    <row r="106" spans="2:59" ht="12.75" hidden="1">
      <c r="B106" s="259"/>
      <c r="C106" s="259"/>
      <c r="D106" s="259"/>
      <c r="E106" s="259"/>
      <c r="F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W106" s="259"/>
      <c r="X106" s="259"/>
      <c r="Y106" s="259"/>
      <c r="Z106" s="259"/>
      <c r="AA106" s="259"/>
      <c r="AG106" s="259"/>
      <c r="AH106" s="259"/>
      <c r="AI106" s="259"/>
      <c r="AR106" s="259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259"/>
      <c r="BC106" s="259"/>
      <c r="BD106" s="259"/>
      <c r="BE106" s="259"/>
      <c r="BF106" s="259"/>
      <c r="BG106" s="259"/>
    </row>
    <row r="107" spans="2:59" ht="12.75" hidden="1">
      <c r="B107" s="259"/>
      <c r="C107" s="259"/>
      <c r="D107" s="259"/>
      <c r="E107" s="259"/>
      <c r="F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W107" s="259"/>
      <c r="X107" s="259"/>
      <c r="Y107" s="259"/>
      <c r="Z107" s="259"/>
      <c r="AA107" s="259"/>
      <c r="AG107" s="259"/>
      <c r="AH107" s="259"/>
      <c r="AI107" s="259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259"/>
      <c r="BF107" s="259"/>
      <c r="BG107" s="259"/>
    </row>
    <row r="108" spans="2:59" ht="12.75" hidden="1">
      <c r="B108" s="259"/>
      <c r="C108" s="259"/>
      <c r="D108" s="259"/>
      <c r="E108" s="259"/>
      <c r="F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W108" s="259"/>
      <c r="X108" s="259"/>
      <c r="Y108" s="259"/>
      <c r="Z108" s="259"/>
      <c r="AA108" s="259"/>
      <c r="AG108" s="259"/>
      <c r="AH108" s="259"/>
      <c r="AI108" s="259"/>
      <c r="AR108" s="259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259"/>
      <c r="BC108" s="259"/>
      <c r="BD108" s="259"/>
      <c r="BE108" s="259"/>
      <c r="BF108" s="259"/>
      <c r="BG108" s="259"/>
    </row>
    <row r="109" spans="2:59" ht="12.75" hidden="1">
      <c r="B109" s="259"/>
      <c r="C109" s="259"/>
      <c r="D109" s="259"/>
      <c r="E109" s="259"/>
      <c r="F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W109" s="259"/>
      <c r="X109" s="259"/>
      <c r="Y109" s="259"/>
      <c r="Z109" s="259"/>
      <c r="AA109" s="259"/>
      <c r="AG109" s="259"/>
      <c r="AH109" s="259"/>
      <c r="AI109" s="259"/>
      <c r="AR109" s="259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259"/>
      <c r="BC109" s="259"/>
      <c r="BD109" s="259"/>
      <c r="BE109" s="259"/>
      <c r="BF109" s="259"/>
      <c r="BG109" s="259"/>
    </row>
    <row r="110" spans="2:59" ht="12.75" hidden="1">
      <c r="B110" s="259"/>
      <c r="C110" s="259"/>
      <c r="D110" s="259"/>
      <c r="E110" s="259"/>
      <c r="F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W110" s="259"/>
      <c r="X110" s="259"/>
      <c r="Y110" s="259"/>
      <c r="Z110" s="259"/>
      <c r="AA110" s="259"/>
      <c r="AG110" s="259"/>
      <c r="AH110" s="259"/>
      <c r="AI110" s="259"/>
      <c r="AR110" s="259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259"/>
      <c r="BC110" s="259"/>
      <c r="BD110" s="259"/>
      <c r="BE110" s="259"/>
      <c r="BF110" s="259"/>
      <c r="BG110" s="259"/>
    </row>
    <row r="111" spans="2:59" ht="12.75" hidden="1">
      <c r="B111" s="259"/>
      <c r="C111" s="259"/>
      <c r="D111" s="259"/>
      <c r="E111" s="259"/>
      <c r="F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W111" s="259"/>
      <c r="X111" s="259"/>
      <c r="Y111" s="259"/>
      <c r="Z111" s="259"/>
      <c r="AA111" s="259"/>
      <c r="AG111" s="259"/>
      <c r="AH111" s="259"/>
      <c r="AI111" s="259"/>
      <c r="AR111" s="259"/>
      <c r="AS111" s="259"/>
      <c r="AT111" s="259"/>
      <c r="AU111" s="259"/>
      <c r="AV111" s="259"/>
      <c r="AW111" s="259"/>
      <c r="AX111" s="259"/>
      <c r="AY111" s="259"/>
      <c r="AZ111" s="259"/>
      <c r="BA111" s="259"/>
      <c r="BB111" s="259"/>
      <c r="BC111" s="259"/>
      <c r="BD111" s="259"/>
      <c r="BE111" s="259"/>
      <c r="BF111" s="259"/>
      <c r="BG111" s="259"/>
    </row>
    <row r="112" spans="2:59" ht="12.75" hidden="1">
      <c r="B112" s="259"/>
      <c r="C112" s="259"/>
      <c r="D112" s="259"/>
      <c r="E112" s="259"/>
      <c r="F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W112" s="259"/>
      <c r="X112" s="259"/>
      <c r="Y112" s="259"/>
      <c r="Z112" s="259"/>
      <c r="AA112" s="259"/>
      <c r="AG112" s="259"/>
      <c r="AH112" s="259"/>
      <c r="AI112" s="259"/>
      <c r="AR112" s="259"/>
      <c r="AS112" s="259"/>
      <c r="AT112" s="259"/>
      <c r="AU112" s="259"/>
      <c r="AV112" s="259"/>
      <c r="AW112" s="259"/>
      <c r="AX112" s="259"/>
      <c r="AY112" s="259"/>
      <c r="AZ112" s="259"/>
      <c r="BA112" s="259"/>
      <c r="BB112" s="259"/>
      <c r="BC112" s="259"/>
      <c r="BD112" s="259"/>
      <c r="BE112" s="259"/>
      <c r="BF112" s="259"/>
      <c r="BG112" s="259"/>
    </row>
    <row r="113" spans="2:59" ht="12.75" hidden="1">
      <c r="B113" s="259"/>
      <c r="C113" s="259"/>
      <c r="D113" s="259"/>
      <c r="E113" s="259"/>
      <c r="F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W113" s="259"/>
      <c r="X113" s="259"/>
      <c r="Y113" s="259"/>
      <c r="Z113" s="259"/>
      <c r="AA113" s="259"/>
      <c r="AG113" s="259"/>
      <c r="AH113" s="259"/>
      <c r="AI113" s="259"/>
      <c r="AR113" s="259"/>
      <c r="AS113" s="259"/>
      <c r="AT113" s="259"/>
      <c r="AU113" s="259"/>
      <c r="AV113" s="259"/>
      <c r="AW113" s="259"/>
      <c r="AX113" s="259"/>
      <c r="AY113" s="259"/>
      <c r="AZ113" s="259"/>
      <c r="BA113" s="259"/>
      <c r="BB113" s="259"/>
      <c r="BC113" s="259"/>
      <c r="BD113" s="259"/>
      <c r="BE113" s="259"/>
      <c r="BF113" s="259"/>
      <c r="BG113" s="259"/>
    </row>
    <row r="114" spans="2:59" ht="12.75" hidden="1">
      <c r="B114" s="259"/>
      <c r="C114" s="259"/>
      <c r="D114" s="259"/>
      <c r="E114" s="259"/>
      <c r="F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W114" s="259"/>
      <c r="X114" s="259"/>
      <c r="Y114" s="259"/>
      <c r="Z114" s="259"/>
      <c r="AA114" s="259"/>
      <c r="AG114" s="259"/>
      <c r="AH114" s="259"/>
      <c r="AI114" s="259"/>
      <c r="AR114" s="259"/>
      <c r="AS114" s="259"/>
      <c r="AT114" s="259"/>
      <c r="AU114" s="259"/>
      <c r="AV114" s="259"/>
      <c r="AW114" s="259"/>
      <c r="AX114" s="259"/>
      <c r="AY114" s="259"/>
      <c r="AZ114" s="259"/>
      <c r="BA114" s="259"/>
      <c r="BB114" s="259"/>
      <c r="BC114" s="259"/>
      <c r="BD114" s="259"/>
      <c r="BE114" s="259"/>
      <c r="BF114" s="259"/>
      <c r="BG114" s="259"/>
    </row>
    <row r="115" spans="2:59" ht="12.75" hidden="1">
      <c r="B115" s="259"/>
      <c r="C115" s="259"/>
      <c r="D115" s="259"/>
      <c r="E115" s="259"/>
      <c r="F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W115" s="259"/>
      <c r="X115" s="259"/>
      <c r="Y115" s="259"/>
      <c r="Z115" s="259"/>
      <c r="AA115" s="259"/>
      <c r="AG115" s="259"/>
      <c r="AH115" s="259"/>
      <c r="AI115" s="259"/>
      <c r="AR115" s="259"/>
      <c r="AS115" s="259"/>
      <c r="AT115" s="259"/>
      <c r="AU115" s="259"/>
      <c r="AV115" s="259"/>
      <c r="AW115" s="259"/>
      <c r="AX115" s="259"/>
      <c r="AY115" s="259"/>
      <c r="AZ115" s="259"/>
      <c r="BA115" s="259"/>
      <c r="BB115" s="259"/>
      <c r="BC115" s="259"/>
      <c r="BD115" s="259"/>
      <c r="BE115" s="259"/>
      <c r="BF115" s="259"/>
      <c r="BG115" s="259"/>
    </row>
    <row r="116" spans="2:59" ht="12.75" hidden="1">
      <c r="B116" s="259"/>
      <c r="C116" s="259"/>
      <c r="D116" s="259"/>
      <c r="E116" s="259"/>
      <c r="F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W116" s="259"/>
      <c r="X116" s="259"/>
      <c r="Y116" s="259"/>
      <c r="Z116" s="259"/>
      <c r="AA116" s="259"/>
      <c r="AG116" s="259"/>
      <c r="AH116" s="259"/>
      <c r="AI116" s="259"/>
      <c r="AR116" s="259"/>
      <c r="AS116" s="259"/>
      <c r="AT116" s="259"/>
      <c r="AU116" s="259"/>
      <c r="AV116" s="259"/>
      <c r="AW116" s="259"/>
      <c r="AX116" s="259"/>
      <c r="AY116" s="259"/>
      <c r="AZ116" s="259"/>
      <c r="BA116" s="259"/>
      <c r="BB116" s="259"/>
      <c r="BC116" s="259"/>
      <c r="BD116" s="259"/>
      <c r="BE116" s="259"/>
      <c r="BF116" s="259"/>
      <c r="BG116" s="259"/>
    </row>
    <row r="117" spans="2:59" ht="12.75" hidden="1">
      <c r="B117" s="259"/>
      <c r="C117" s="259"/>
      <c r="D117" s="259"/>
      <c r="E117" s="259"/>
      <c r="F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W117" s="259"/>
      <c r="X117" s="259"/>
      <c r="Y117" s="259"/>
      <c r="Z117" s="259"/>
      <c r="AA117" s="259"/>
      <c r="AG117" s="259"/>
      <c r="AH117" s="259"/>
      <c r="AI117" s="259"/>
      <c r="AR117" s="259"/>
      <c r="AS117" s="259"/>
      <c r="AT117" s="259"/>
      <c r="AU117" s="259"/>
      <c r="AV117" s="259"/>
      <c r="AW117" s="259"/>
      <c r="AX117" s="259"/>
      <c r="AY117" s="259"/>
      <c r="AZ117" s="259"/>
      <c r="BA117" s="259"/>
      <c r="BB117" s="259"/>
      <c r="BC117" s="259"/>
      <c r="BD117" s="259"/>
      <c r="BE117" s="259"/>
      <c r="BF117" s="259"/>
      <c r="BG117" s="259"/>
    </row>
    <row r="118" spans="2:59" ht="12.75" hidden="1">
      <c r="B118" s="259"/>
      <c r="C118" s="259"/>
      <c r="D118" s="259"/>
      <c r="E118" s="259"/>
      <c r="F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W118" s="259"/>
      <c r="X118" s="259"/>
      <c r="Y118" s="259"/>
      <c r="Z118" s="259"/>
      <c r="AA118" s="259"/>
      <c r="AG118" s="259"/>
      <c r="AH118" s="259"/>
      <c r="AI118" s="259"/>
      <c r="AR118" s="259"/>
      <c r="AS118" s="259"/>
      <c r="AT118" s="259"/>
      <c r="AU118" s="259"/>
      <c r="AV118" s="259"/>
      <c r="AW118" s="259"/>
      <c r="AX118" s="259"/>
      <c r="AY118" s="259"/>
      <c r="AZ118" s="259"/>
      <c r="BA118" s="259"/>
      <c r="BB118" s="259"/>
      <c r="BC118" s="259"/>
      <c r="BD118" s="259"/>
      <c r="BE118" s="259"/>
      <c r="BF118" s="259"/>
      <c r="BG118" s="259"/>
    </row>
    <row r="119" spans="2:59" ht="12.75" hidden="1">
      <c r="B119" s="259"/>
      <c r="C119" s="259"/>
      <c r="D119" s="259"/>
      <c r="E119" s="259"/>
      <c r="F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W119" s="259"/>
      <c r="X119" s="259"/>
      <c r="Y119" s="259"/>
      <c r="Z119" s="259"/>
      <c r="AA119" s="259"/>
      <c r="AG119" s="259"/>
      <c r="AH119" s="259"/>
      <c r="AI119" s="259"/>
      <c r="AR119" s="259"/>
      <c r="AS119" s="259"/>
      <c r="AT119" s="259"/>
      <c r="AU119" s="259"/>
      <c r="AV119" s="259"/>
      <c r="AW119" s="259"/>
      <c r="AX119" s="259"/>
      <c r="AY119" s="259"/>
      <c r="AZ119" s="259"/>
      <c r="BA119" s="259"/>
      <c r="BB119" s="259"/>
      <c r="BC119" s="259"/>
      <c r="BD119" s="259"/>
      <c r="BE119" s="259"/>
      <c r="BF119" s="259"/>
      <c r="BG119" s="259"/>
    </row>
    <row r="120" spans="2:59" ht="12.75" hidden="1">
      <c r="B120" s="259"/>
      <c r="C120" s="259"/>
      <c r="D120" s="259"/>
      <c r="E120" s="259"/>
      <c r="F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W120" s="259"/>
      <c r="X120" s="259"/>
      <c r="Y120" s="259"/>
      <c r="Z120" s="259"/>
      <c r="AA120" s="259"/>
      <c r="AG120" s="259"/>
      <c r="AH120" s="259"/>
      <c r="AI120" s="259"/>
      <c r="AR120" s="259"/>
      <c r="AS120" s="259"/>
      <c r="AT120" s="259"/>
      <c r="AU120" s="259"/>
      <c r="AV120" s="259"/>
      <c r="AW120" s="259"/>
      <c r="AX120" s="259"/>
      <c r="AY120" s="259"/>
      <c r="AZ120" s="259"/>
      <c r="BA120" s="259"/>
      <c r="BB120" s="259"/>
      <c r="BC120" s="259"/>
      <c r="BD120" s="259"/>
      <c r="BE120" s="259"/>
      <c r="BF120" s="259"/>
      <c r="BG120" s="259"/>
    </row>
    <row r="121" spans="2:59" ht="12.75" hidden="1">
      <c r="B121" s="259"/>
      <c r="C121" s="259"/>
      <c r="D121" s="259"/>
      <c r="E121" s="259"/>
      <c r="F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W121" s="259"/>
      <c r="X121" s="259"/>
      <c r="Y121" s="259"/>
      <c r="Z121" s="259"/>
      <c r="AA121" s="259"/>
      <c r="AG121" s="259"/>
      <c r="AH121" s="259"/>
      <c r="AI121" s="259"/>
      <c r="AR121" s="259"/>
      <c r="AS121" s="259"/>
      <c r="AT121" s="259"/>
      <c r="AU121" s="259"/>
      <c r="AV121" s="259"/>
      <c r="AW121" s="259"/>
      <c r="AX121" s="259"/>
      <c r="AY121" s="259"/>
      <c r="AZ121" s="259"/>
      <c r="BA121" s="259"/>
      <c r="BB121" s="259"/>
      <c r="BC121" s="259"/>
      <c r="BD121" s="259"/>
      <c r="BE121" s="259"/>
      <c r="BF121" s="259"/>
      <c r="BG121" s="259"/>
    </row>
    <row r="122" spans="2:59" ht="12.75" hidden="1">
      <c r="B122" s="259"/>
      <c r="C122" s="259"/>
      <c r="D122" s="259"/>
      <c r="E122" s="259"/>
      <c r="F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W122" s="259"/>
      <c r="X122" s="259"/>
      <c r="Y122" s="259"/>
      <c r="Z122" s="259"/>
      <c r="AA122" s="259"/>
      <c r="AG122" s="259"/>
      <c r="AH122" s="259"/>
      <c r="AI122" s="259"/>
      <c r="AR122" s="259"/>
      <c r="AS122" s="259"/>
      <c r="AT122" s="259"/>
      <c r="AU122" s="259"/>
      <c r="AV122" s="259"/>
      <c r="AW122" s="259"/>
      <c r="AX122" s="259"/>
      <c r="AY122" s="259"/>
      <c r="AZ122" s="259"/>
      <c r="BA122" s="259"/>
      <c r="BB122" s="259"/>
      <c r="BC122" s="259"/>
      <c r="BD122" s="259"/>
      <c r="BE122" s="259"/>
      <c r="BF122" s="259"/>
      <c r="BG122" s="259"/>
    </row>
    <row r="123" spans="2:59" ht="12.75" hidden="1">
      <c r="B123" s="259"/>
      <c r="C123" s="259"/>
      <c r="D123" s="259"/>
      <c r="E123" s="259"/>
      <c r="F123" s="259"/>
      <c r="K123" s="259"/>
      <c r="L123" s="259"/>
      <c r="M123" s="259"/>
      <c r="N123" s="259"/>
      <c r="O123" s="259"/>
      <c r="P123" s="259"/>
      <c r="Q123" s="259"/>
      <c r="R123" s="259"/>
      <c r="S123" s="259"/>
      <c r="T123" s="259"/>
      <c r="U123" s="259"/>
      <c r="W123" s="259"/>
      <c r="X123" s="259"/>
      <c r="Y123" s="259"/>
      <c r="Z123" s="259"/>
      <c r="AA123" s="259"/>
      <c r="AG123" s="259"/>
      <c r="AH123" s="259"/>
      <c r="AI123" s="259"/>
      <c r="AR123" s="259"/>
      <c r="AS123" s="259"/>
      <c r="AT123" s="259"/>
      <c r="AU123" s="259"/>
      <c r="AV123" s="259"/>
      <c r="AW123" s="259"/>
      <c r="AX123" s="259"/>
      <c r="AY123" s="259"/>
      <c r="AZ123" s="259"/>
      <c r="BA123" s="259"/>
      <c r="BB123" s="259"/>
      <c r="BC123" s="259"/>
      <c r="BD123" s="259"/>
      <c r="BE123" s="259"/>
      <c r="BF123" s="259"/>
      <c r="BG123" s="259"/>
    </row>
    <row r="124" spans="2:59" ht="12.75" hidden="1">
      <c r="B124" s="259"/>
      <c r="C124" s="259"/>
      <c r="D124" s="259"/>
      <c r="E124" s="259"/>
      <c r="F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W124" s="259"/>
      <c r="X124" s="259"/>
      <c r="Y124" s="259"/>
      <c r="Z124" s="259"/>
      <c r="AA124" s="259"/>
      <c r="AG124" s="259"/>
      <c r="AH124" s="259"/>
      <c r="AI124" s="259"/>
      <c r="AR124" s="259"/>
      <c r="AS124" s="259"/>
      <c r="AT124" s="259"/>
      <c r="AU124" s="259"/>
      <c r="AV124" s="259"/>
      <c r="AW124" s="259"/>
      <c r="AX124" s="259"/>
      <c r="AY124" s="259"/>
      <c r="AZ124" s="259"/>
      <c r="BA124" s="259"/>
      <c r="BB124" s="259"/>
      <c r="BC124" s="259"/>
      <c r="BD124" s="259"/>
      <c r="BE124" s="259"/>
      <c r="BF124" s="259"/>
      <c r="BG124" s="259"/>
    </row>
    <row r="125" spans="2:59" ht="12.75" hidden="1">
      <c r="B125" s="259"/>
      <c r="C125" s="259"/>
      <c r="D125" s="259"/>
      <c r="E125" s="259"/>
      <c r="F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W125" s="259"/>
      <c r="X125" s="259"/>
      <c r="Y125" s="259"/>
      <c r="Z125" s="259"/>
      <c r="AA125" s="259"/>
      <c r="AG125" s="259"/>
      <c r="AH125" s="259"/>
      <c r="AI125" s="259"/>
      <c r="AR125" s="259"/>
      <c r="AS125" s="259"/>
      <c r="AT125" s="259"/>
      <c r="AU125" s="259"/>
      <c r="AV125" s="259"/>
      <c r="AW125" s="259"/>
      <c r="AX125" s="259"/>
      <c r="AY125" s="259"/>
      <c r="AZ125" s="259"/>
      <c r="BA125" s="259"/>
      <c r="BB125" s="259"/>
      <c r="BC125" s="259"/>
      <c r="BD125" s="259"/>
      <c r="BE125" s="259"/>
      <c r="BF125" s="259"/>
      <c r="BG125" s="259"/>
    </row>
    <row r="126" spans="2:59" ht="12.75" hidden="1">
      <c r="B126" s="259"/>
      <c r="C126" s="259"/>
      <c r="D126" s="259"/>
      <c r="E126" s="259"/>
      <c r="F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W126" s="259"/>
      <c r="X126" s="259"/>
      <c r="Y126" s="259"/>
      <c r="Z126" s="259"/>
      <c r="AA126" s="259"/>
      <c r="AG126" s="259"/>
      <c r="AH126" s="259"/>
      <c r="AI126" s="259"/>
      <c r="AR126" s="259"/>
      <c r="AS126" s="259"/>
      <c r="AT126" s="259"/>
      <c r="AU126" s="259"/>
      <c r="AV126" s="259"/>
      <c r="AW126" s="259"/>
      <c r="AX126" s="259"/>
      <c r="AY126" s="259"/>
      <c r="AZ126" s="259"/>
      <c r="BA126" s="259"/>
      <c r="BB126" s="259"/>
      <c r="BC126" s="259"/>
      <c r="BD126" s="259"/>
      <c r="BE126" s="259"/>
      <c r="BF126" s="259"/>
      <c r="BG126" s="259"/>
    </row>
    <row r="127" spans="2:59" ht="12.75" hidden="1">
      <c r="B127" s="259"/>
      <c r="C127" s="259"/>
      <c r="D127" s="259"/>
      <c r="E127" s="259"/>
      <c r="F127" s="259"/>
      <c r="K127" s="259"/>
      <c r="L127" s="259"/>
      <c r="M127" s="259"/>
      <c r="N127" s="259"/>
      <c r="O127" s="259"/>
      <c r="P127" s="259"/>
      <c r="Q127" s="259"/>
      <c r="R127" s="259"/>
      <c r="S127" s="259"/>
      <c r="T127" s="259"/>
      <c r="U127" s="259"/>
      <c r="W127" s="259"/>
      <c r="X127" s="259"/>
      <c r="Y127" s="259"/>
      <c r="Z127" s="259"/>
      <c r="AA127" s="259"/>
      <c r="AG127" s="259"/>
      <c r="AH127" s="259"/>
      <c r="AI127" s="259"/>
      <c r="AR127" s="259"/>
      <c r="AS127" s="259"/>
      <c r="AT127" s="259"/>
      <c r="AU127" s="259"/>
      <c r="AV127" s="259"/>
      <c r="AW127" s="259"/>
      <c r="AX127" s="259"/>
      <c r="AY127" s="259"/>
      <c r="AZ127" s="259"/>
      <c r="BA127" s="259"/>
      <c r="BB127" s="259"/>
      <c r="BC127" s="259"/>
      <c r="BD127" s="259"/>
      <c r="BE127" s="259"/>
      <c r="BF127" s="259"/>
      <c r="BG127" s="259"/>
    </row>
    <row r="128" spans="2:59" ht="12.75" hidden="1">
      <c r="B128" s="259"/>
      <c r="C128" s="259"/>
      <c r="D128" s="259"/>
      <c r="E128" s="259"/>
      <c r="F128" s="259"/>
      <c r="K128" s="259"/>
      <c r="L128" s="259"/>
      <c r="M128" s="259"/>
      <c r="N128" s="259"/>
      <c r="O128" s="259"/>
      <c r="P128" s="259"/>
      <c r="Q128" s="259"/>
      <c r="R128" s="259"/>
      <c r="S128" s="259"/>
      <c r="T128" s="259"/>
      <c r="U128" s="259"/>
      <c r="W128" s="259"/>
      <c r="X128" s="259"/>
      <c r="Y128" s="259"/>
      <c r="Z128" s="259"/>
      <c r="AA128" s="259"/>
      <c r="AG128" s="259"/>
      <c r="AH128" s="259"/>
      <c r="AI128" s="259"/>
      <c r="AR128" s="259"/>
      <c r="AS128" s="259"/>
      <c r="AT128" s="259"/>
      <c r="AU128" s="259"/>
      <c r="AV128" s="259"/>
      <c r="AW128" s="259"/>
      <c r="AX128" s="259"/>
      <c r="AY128" s="259"/>
      <c r="AZ128" s="259"/>
      <c r="BA128" s="259"/>
      <c r="BB128" s="259"/>
      <c r="BC128" s="259"/>
      <c r="BD128" s="259"/>
      <c r="BE128" s="259"/>
      <c r="BF128" s="259"/>
      <c r="BG128" s="259"/>
    </row>
    <row r="129" spans="2:59" ht="12.75" hidden="1">
      <c r="B129" s="259"/>
      <c r="C129" s="259"/>
      <c r="D129" s="259"/>
      <c r="E129" s="259"/>
      <c r="F129" s="259"/>
      <c r="K129" s="259"/>
      <c r="L129" s="259"/>
      <c r="M129" s="259"/>
      <c r="N129" s="259"/>
      <c r="O129" s="259"/>
      <c r="P129" s="259"/>
      <c r="Q129" s="259"/>
      <c r="R129" s="259"/>
      <c r="S129" s="259"/>
      <c r="T129" s="259"/>
      <c r="U129" s="259"/>
      <c r="W129" s="259"/>
      <c r="X129" s="259"/>
      <c r="Y129" s="259"/>
      <c r="Z129" s="259"/>
      <c r="AA129" s="259"/>
      <c r="AG129" s="259"/>
      <c r="AH129" s="259"/>
      <c r="AI129" s="259"/>
      <c r="AR129" s="259"/>
      <c r="AS129" s="259"/>
      <c r="AT129" s="259"/>
      <c r="AU129" s="259"/>
      <c r="AV129" s="259"/>
      <c r="AW129" s="259"/>
      <c r="AX129" s="259"/>
      <c r="AY129" s="259"/>
      <c r="AZ129" s="259"/>
      <c r="BA129" s="259"/>
      <c r="BB129" s="259"/>
      <c r="BC129" s="259"/>
      <c r="BD129" s="259"/>
      <c r="BE129" s="259"/>
      <c r="BF129" s="259"/>
      <c r="BG129" s="259"/>
    </row>
    <row r="130" spans="2:59" ht="12.75" hidden="1">
      <c r="B130" s="259"/>
      <c r="C130" s="259"/>
      <c r="D130" s="259"/>
      <c r="E130" s="259"/>
      <c r="F130" s="259"/>
      <c r="K130" s="259"/>
      <c r="L130" s="259"/>
      <c r="M130" s="259"/>
      <c r="N130" s="259"/>
      <c r="O130" s="259"/>
      <c r="P130" s="259"/>
      <c r="Q130" s="259"/>
      <c r="R130" s="259"/>
      <c r="S130" s="259"/>
      <c r="T130" s="259"/>
      <c r="U130" s="259"/>
      <c r="W130" s="259"/>
      <c r="X130" s="259"/>
      <c r="Y130" s="259"/>
      <c r="Z130" s="259"/>
      <c r="AA130" s="259"/>
      <c r="AG130" s="259"/>
      <c r="AH130" s="259"/>
      <c r="AI130" s="259"/>
      <c r="AR130" s="259"/>
      <c r="AS130" s="259"/>
      <c r="AT130" s="259"/>
      <c r="AU130" s="259"/>
      <c r="AV130" s="259"/>
      <c r="AW130" s="259"/>
      <c r="AX130" s="259"/>
      <c r="AY130" s="259"/>
      <c r="AZ130" s="259"/>
      <c r="BA130" s="259"/>
      <c r="BB130" s="259"/>
      <c r="BC130" s="259"/>
      <c r="BD130" s="259"/>
      <c r="BE130" s="259"/>
      <c r="BF130" s="259"/>
      <c r="BG130" s="259"/>
    </row>
    <row r="131" spans="2:59" ht="12.75" hidden="1">
      <c r="B131" s="259"/>
      <c r="C131" s="259"/>
      <c r="D131" s="259"/>
      <c r="E131" s="259"/>
      <c r="F131" s="259"/>
      <c r="K131" s="259"/>
      <c r="L131" s="259"/>
      <c r="M131" s="259"/>
      <c r="N131" s="259"/>
      <c r="O131" s="259"/>
      <c r="P131" s="259"/>
      <c r="Q131" s="259"/>
      <c r="R131" s="259"/>
      <c r="S131" s="259"/>
      <c r="T131" s="259"/>
      <c r="U131" s="259"/>
      <c r="W131" s="259"/>
      <c r="X131" s="259"/>
      <c r="Y131" s="259"/>
      <c r="Z131" s="259"/>
      <c r="AA131" s="259"/>
      <c r="AG131" s="259"/>
      <c r="AH131" s="259"/>
      <c r="AI131" s="259"/>
      <c r="AR131" s="259"/>
      <c r="AS131" s="259"/>
      <c r="AT131" s="259"/>
      <c r="AU131" s="259"/>
      <c r="AV131" s="259"/>
      <c r="AW131" s="259"/>
      <c r="AX131" s="259"/>
      <c r="AY131" s="259"/>
      <c r="AZ131" s="259"/>
      <c r="BA131" s="259"/>
      <c r="BB131" s="259"/>
      <c r="BC131" s="259"/>
      <c r="BD131" s="259"/>
      <c r="BE131" s="259"/>
      <c r="BF131" s="259"/>
      <c r="BG131" s="259"/>
    </row>
    <row r="132" spans="2:59" ht="12.75" hidden="1">
      <c r="B132" s="259"/>
      <c r="C132" s="259"/>
      <c r="D132" s="259"/>
      <c r="E132" s="259"/>
      <c r="F132" s="259"/>
      <c r="K132" s="259"/>
      <c r="L132" s="259"/>
      <c r="M132" s="259"/>
      <c r="N132" s="259"/>
      <c r="O132" s="259"/>
      <c r="P132" s="259"/>
      <c r="Q132" s="259"/>
      <c r="R132" s="259"/>
      <c r="S132" s="259"/>
      <c r="T132" s="259"/>
      <c r="U132" s="259"/>
      <c r="W132" s="259"/>
      <c r="X132" s="259"/>
      <c r="Y132" s="259"/>
      <c r="Z132" s="259"/>
      <c r="AA132" s="259"/>
      <c r="AG132" s="259"/>
      <c r="AH132" s="259"/>
      <c r="AI132" s="259"/>
      <c r="AR132" s="259"/>
      <c r="AS132" s="259"/>
      <c r="AT132" s="259"/>
      <c r="AU132" s="259"/>
      <c r="AV132" s="259"/>
      <c r="AW132" s="259"/>
      <c r="AX132" s="259"/>
      <c r="AY132" s="259"/>
      <c r="AZ132" s="259"/>
      <c r="BA132" s="259"/>
      <c r="BB132" s="259"/>
      <c r="BC132" s="259"/>
      <c r="BD132" s="259"/>
      <c r="BE132" s="259"/>
      <c r="BF132" s="259"/>
      <c r="BG132" s="259"/>
    </row>
    <row r="133" spans="2:59" ht="12.75" hidden="1">
      <c r="B133" s="259"/>
      <c r="C133" s="259"/>
      <c r="D133" s="259"/>
      <c r="E133" s="259"/>
      <c r="F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  <c r="W133" s="259"/>
      <c r="X133" s="259"/>
      <c r="Y133" s="259"/>
      <c r="Z133" s="259"/>
      <c r="AA133" s="259"/>
      <c r="AG133" s="259"/>
      <c r="AH133" s="259"/>
      <c r="AI133" s="259"/>
      <c r="AR133" s="259"/>
      <c r="AS133" s="259"/>
      <c r="AT133" s="259"/>
      <c r="AU133" s="259"/>
      <c r="AV133" s="259"/>
      <c r="AW133" s="259"/>
      <c r="AX133" s="259"/>
      <c r="AY133" s="259"/>
      <c r="AZ133" s="259"/>
      <c r="BA133" s="259"/>
      <c r="BB133" s="259"/>
      <c r="BC133" s="259"/>
      <c r="BD133" s="259"/>
      <c r="BE133" s="259"/>
      <c r="BF133" s="259"/>
      <c r="BG133" s="259"/>
    </row>
    <row r="134" spans="2:59" ht="12.75" hidden="1">
      <c r="B134" s="259"/>
      <c r="C134" s="259"/>
      <c r="D134" s="259"/>
      <c r="E134" s="259"/>
      <c r="F134" s="259"/>
      <c r="K134" s="259"/>
      <c r="L134" s="259"/>
      <c r="M134" s="259"/>
      <c r="N134" s="259"/>
      <c r="O134" s="259"/>
      <c r="P134" s="259"/>
      <c r="Q134" s="259"/>
      <c r="R134" s="259"/>
      <c r="S134" s="259"/>
      <c r="T134" s="259"/>
      <c r="U134" s="259"/>
      <c r="W134" s="259"/>
      <c r="X134" s="259"/>
      <c r="Y134" s="259"/>
      <c r="Z134" s="259"/>
      <c r="AA134" s="259"/>
      <c r="AG134" s="259"/>
      <c r="AH134" s="259"/>
      <c r="AI134" s="259"/>
      <c r="AR134" s="259"/>
      <c r="AS134" s="259"/>
      <c r="AT134" s="259"/>
      <c r="AU134" s="259"/>
      <c r="AV134" s="259"/>
      <c r="AW134" s="259"/>
      <c r="AX134" s="259"/>
      <c r="AY134" s="259"/>
      <c r="AZ134" s="259"/>
      <c r="BA134" s="259"/>
      <c r="BB134" s="259"/>
      <c r="BC134" s="259"/>
      <c r="BD134" s="259"/>
      <c r="BE134" s="259"/>
      <c r="BF134" s="259"/>
      <c r="BG134" s="259"/>
    </row>
    <row r="135" spans="2:59" ht="12.75" hidden="1">
      <c r="B135" s="259"/>
      <c r="C135" s="259"/>
      <c r="D135" s="259"/>
      <c r="E135" s="259"/>
      <c r="F135" s="259"/>
      <c r="K135" s="259"/>
      <c r="L135" s="259"/>
      <c r="M135" s="259"/>
      <c r="N135" s="259"/>
      <c r="O135" s="259"/>
      <c r="P135" s="259"/>
      <c r="Q135" s="259"/>
      <c r="R135" s="259"/>
      <c r="S135" s="259"/>
      <c r="T135" s="259"/>
      <c r="U135" s="259"/>
      <c r="W135" s="259"/>
      <c r="X135" s="259"/>
      <c r="Y135" s="259"/>
      <c r="Z135" s="259"/>
      <c r="AA135" s="259"/>
      <c r="AG135" s="259"/>
      <c r="AH135" s="259"/>
      <c r="AI135" s="259"/>
      <c r="AR135" s="259"/>
      <c r="AS135" s="259"/>
      <c r="AT135" s="259"/>
      <c r="AU135" s="259"/>
      <c r="AV135" s="259"/>
      <c r="AW135" s="259"/>
      <c r="AX135" s="259"/>
      <c r="AY135" s="259"/>
      <c r="AZ135" s="259"/>
      <c r="BA135" s="259"/>
      <c r="BB135" s="259"/>
      <c r="BC135" s="259"/>
      <c r="BD135" s="259"/>
      <c r="BE135" s="259"/>
      <c r="BF135" s="259"/>
      <c r="BG135" s="259"/>
    </row>
    <row r="136" spans="2:59" ht="12.75" hidden="1">
      <c r="B136" s="259"/>
      <c r="C136" s="259"/>
      <c r="D136" s="259"/>
      <c r="E136" s="259"/>
      <c r="F136" s="259"/>
      <c r="K136" s="259"/>
      <c r="L136" s="259"/>
      <c r="M136" s="259"/>
      <c r="N136" s="259"/>
      <c r="O136" s="259"/>
      <c r="P136" s="259"/>
      <c r="Q136" s="259"/>
      <c r="R136" s="259"/>
      <c r="S136" s="259"/>
      <c r="T136" s="259"/>
      <c r="U136" s="259"/>
      <c r="W136" s="259"/>
      <c r="X136" s="259"/>
      <c r="Y136" s="259"/>
      <c r="Z136" s="259"/>
      <c r="AA136" s="259"/>
      <c r="AG136" s="259"/>
      <c r="AH136" s="259"/>
      <c r="AI136" s="259"/>
      <c r="AR136" s="259"/>
      <c r="AS136" s="259"/>
      <c r="AT136" s="259"/>
      <c r="AU136" s="259"/>
      <c r="AV136" s="259"/>
      <c r="AW136" s="259"/>
      <c r="AX136" s="259"/>
      <c r="AY136" s="259"/>
      <c r="AZ136" s="259"/>
      <c r="BA136" s="259"/>
      <c r="BB136" s="259"/>
      <c r="BC136" s="259"/>
      <c r="BD136" s="259"/>
      <c r="BE136" s="259"/>
      <c r="BF136" s="259"/>
      <c r="BG136" s="259"/>
    </row>
    <row r="137" spans="2:59" ht="12.75" hidden="1">
      <c r="B137" s="259"/>
      <c r="C137" s="259"/>
      <c r="D137" s="259"/>
      <c r="E137" s="259"/>
      <c r="F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W137" s="259"/>
      <c r="X137" s="259"/>
      <c r="Y137" s="259"/>
      <c r="Z137" s="259"/>
      <c r="AA137" s="259"/>
      <c r="AG137" s="259"/>
      <c r="AH137" s="259"/>
      <c r="AI137" s="259"/>
      <c r="AR137" s="259"/>
      <c r="AS137" s="259"/>
      <c r="AT137" s="259"/>
      <c r="AU137" s="259"/>
      <c r="AV137" s="259"/>
      <c r="AW137" s="259"/>
      <c r="AX137" s="259"/>
      <c r="AY137" s="259"/>
      <c r="AZ137" s="259"/>
      <c r="BA137" s="259"/>
      <c r="BB137" s="259"/>
      <c r="BC137" s="259"/>
      <c r="BD137" s="259"/>
      <c r="BE137" s="259"/>
      <c r="BF137" s="259"/>
      <c r="BG137" s="259"/>
    </row>
    <row r="138" spans="2:59" ht="12.75" hidden="1">
      <c r="B138" s="259"/>
      <c r="C138" s="259"/>
      <c r="D138" s="259"/>
      <c r="E138" s="259"/>
      <c r="F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W138" s="259"/>
      <c r="X138" s="259"/>
      <c r="Y138" s="259"/>
      <c r="Z138" s="259"/>
      <c r="AA138" s="259"/>
      <c r="AG138" s="259"/>
      <c r="AH138" s="259"/>
      <c r="AI138" s="259"/>
      <c r="AR138" s="259"/>
      <c r="AS138" s="259"/>
      <c r="AT138" s="259"/>
      <c r="AU138" s="259"/>
      <c r="AV138" s="259"/>
      <c r="AW138" s="259"/>
      <c r="AX138" s="259"/>
      <c r="AY138" s="259"/>
      <c r="AZ138" s="259"/>
      <c r="BA138" s="259"/>
      <c r="BB138" s="259"/>
      <c r="BC138" s="259"/>
      <c r="BD138" s="259"/>
      <c r="BE138" s="259"/>
      <c r="BF138" s="259"/>
      <c r="BG138" s="259"/>
    </row>
    <row r="139" spans="2:59" ht="12.75" hidden="1">
      <c r="B139" s="259"/>
      <c r="C139" s="259"/>
      <c r="D139" s="259"/>
      <c r="E139" s="259"/>
      <c r="F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W139" s="259"/>
      <c r="X139" s="259"/>
      <c r="Y139" s="259"/>
      <c r="Z139" s="259"/>
      <c r="AA139" s="259"/>
      <c r="AG139" s="259"/>
      <c r="AH139" s="259"/>
      <c r="AI139" s="259"/>
      <c r="AR139" s="259"/>
      <c r="AS139" s="259"/>
      <c r="AT139" s="259"/>
      <c r="AU139" s="259"/>
      <c r="AV139" s="259"/>
      <c r="AW139" s="259"/>
      <c r="AX139" s="259"/>
      <c r="AY139" s="259"/>
      <c r="AZ139" s="259"/>
      <c r="BA139" s="259"/>
      <c r="BB139" s="259"/>
      <c r="BC139" s="259"/>
      <c r="BD139" s="259"/>
      <c r="BE139" s="259"/>
      <c r="BF139" s="259"/>
      <c r="BG139" s="259"/>
    </row>
  </sheetData>
  <sheetProtection sheet="1" objects="1" scenarios="1"/>
  <printOptions/>
  <pageMargins left="0.7875" right="0.7875" top="0.9840277777777778" bottom="0.9840277777777778" header="0.5118055555555556" footer="0.5118055555555556"/>
  <pageSetup horizontalDpi="300" verticalDpi="300" orientation="portrait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1"/>
  <sheetViews>
    <sheetView showGridLines="0" zoomScale="80" zoomScaleNormal="80" workbookViewId="0" topLeftCell="A16">
      <selection activeCell="A27" sqref="A27"/>
    </sheetView>
  </sheetViews>
  <sheetFormatPr defaultColWidth="9.140625" defaultRowHeight="12.75"/>
  <cols>
    <col min="1" max="1" width="5.57421875" style="0" customWidth="1"/>
    <col min="2" max="2" width="41.57421875" style="0" customWidth="1"/>
    <col min="3" max="3" width="3.7109375" style="0" customWidth="1"/>
    <col min="4" max="4" width="5.57421875" style="0" customWidth="1"/>
    <col min="5" max="5" width="35.140625" style="0" customWidth="1"/>
  </cols>
  <sheetData>
    <row r="1" spans="1:5" ht="12.75">
      <c r="A1" s="281">
        <v>1</v>
      </c>
      <c r="B1" s="281" t="s">
        <v>49</v>
      </c>
      <c r="D1" s="281">
        <v>9</v>
      </c>
      <c r="E1" s="281" t="s">
        <v>155</v>
      </c>
    </row>
    <row r="2" spans="1:5" ht="12.75">
      <c r="A2" s="282">
        <v>3271</v>
      </c>
      <c r="B2" s="282" t="s">
        <v>156</v>
      </c>
      <c r="D2" s="282">
        <v>2628</v>
      </c>
      <c r="E2" s="282" t="s">
        <v>100</v>
      </c>
    </row>
    <row r="3" spans="1:5" ht="12.75">
      <c r="A3" s="282">
        <v>3157</v>
      </c>
      <c r="B3" s="282" t="s">
        <v>53</v>
      </c>
      <c r="D3" s="282">
        <v>995</v>
      </c>
      <c r="E3" s="282" t="s">
        <v>101</v>
      </c>
    </row>
    <row r="4" spans="1:5" ht="12.75">
      <c r="A4" s="282">
        <v>3164</v>
      </c>
      <c r="B4" s="282" t="s">
        <v>50</v>
      </c>
      <c r="D4" s="282">
        <v>2253</v>
      </c>
      <c r="E4" s="282" t="s">
        <v>157</v>
      </c>
    </row>
    <row r="5" spans="4:5" ht="12.75">
      <c r="D5" s="282">
        <v>2844</v>
      </c>
      <c r="E5" s="282" t="s">
        <v>79</v>
      </c>
    </row>
    <row r="6" spans="1:2" ht="12.75">
      <c r="A6" s="281">
        <v>2</v>
      </c>
      <c r="B6" s="281" t="s">
        <v>56</v>
      </c>
    </row>
    <row r="7" spans="1:5" ht="12.75">
      <c r="A7" s="282">
        <v>2813</v>
      </c>
      <c r="B7" s="282" t="s">
        <v>57</v>
      </c>
      <c r="D7" s="281">
        <v>10</v>
      </c>
      <c r="E7" s="281" t="s">
        <v>158</v>
      </c>
    </row>
    <row r="8" spans="1:5" ht="12.75">
      <c r="A8" s="282">
        <v>1155</v>
      </c>
      <c r="B8" s="282" t="s">
        <v>159</v>
      </c>
      <c r="D8" s="282">
        <v>1371</v>
      </c>
      <c r="E8" s="282" t="s">
        <v>106</v>
      </c>
    </row>
    <row r="9" spans="1:5" ht="12.75">
      <c r="A9" s="282">
        <v>3265</v>
      </c>
      <c r="B9" s="282" t="s">
        <v>59</v>
      </c>
      <c r="D9" s="282">
        <v>2240</v>
      </c>
      <c r="E9" s="282" t="s">
        <v>105</v>
      </c>
    </row>
    <row r="10" spans="1:5" ht="12.75">
      <c r="A10" s="282">
        <v>3093</v>
      </c>
      <c r="B10" s="282" t="s">
        <v>160</v>
      </c>
      <c r="D10" s="282">
        <v>682</v>
      </c>
      <c r="E10" s="282" t="s">
        <v>161</v>
      </c>
    </row>
    <row r="12" spans="1:5" ht="12.75">
      <c r="A12" s="281">
        <v>3</v>
      </c>
      <c r="B12" s="281" t="s">
        <v>162</v>
      </c>
      <c r="D12" s="281">
        <v>11</v>
      </c>
      <c r="E12" s="281" t="s">
        <v>108</v>
      </c>
    </row>
    <row r="13" spans="1:5" ht="12.75">
      <c r="A13" s="282">
        <v>1332</v>
      </c>
      <c r="B13" s="282" t="s">
        <v>65</v>
      </c>
      <c r="D13" s="282">
        <v>990</v>
      </c>
      <c r="E13" s="282" t="s">
        <v>110</v>
      </c>
    </row>
    <row r="14" spans="1:5" ht="12.75">
      <c r="A14" s="282">
        <v>2995</v>
      </c>
      <c r="B14" s="282" t="s">
        <v>67</v>
      </c>
      <c r="D14" s="282">
        <v>1007</v>
      </c>
      <c r="E14" s="282" t="s">
        <v>109</v>
      </c>
    </row>
    <row r="15" spans="1:5" ht="12.75">
      <c r="A15" s="282">
        <v>1148</v>
      </c>
      <c r="B15" s="282" t="s">
        <v>163</v>
      </c>
      <c r="D15" s="282">
        <v>991</v>
      </c>
      <c r="E15" s="282" t="s">
        <v>164</v>
      </c>
    </row>
    <row r="16" spans="1:5" ht="12.75">
      <c r="A16" s="282">
        <v>1163</v>
      </c>
      <c r="B16" s="282" t="s">
        <v>165</v>
      </c>
      <c r="D16" s="282">
        <v>3098</v>
      </c>
      <c r="E16" s="282" t="s">
        <v>166</v>
      </c>
    </row>
    <row r="17" spans="4:5" ht="12.75">
      <c r="D17" s="282">
        <v>1005</v>
      </c>
      <c r="E17" s="282" t="s">
        <v>167</v>
      </c>
    </row>
    <row r="18" spans="1:2" ht="12.75">
      <c r="A18" s="281">
        <v>4</v>
      </c>
      <c r="B18" s="281" t="s">
        <v>168</v>
      </c>
    </row>
    <row r="19" spans="1:5" ht="12.75">
      <c r="A19" s="282">
        <v>3000</v>
      </c>
      <c r="B19" s="282" t="s">
        <v>73</v>
      </c>
      <c r="D19" s="281">
        <v>12</v>
      </c>
      <c r="E19" s="281" t="s">
        <v>169</v>
      </c>
    </row>
    <row r="20" spans="1:5" ht="12.75">
      <c r="A20" s="282">
        <v>2996</v>
      </c>
      <c r="B20" s="282" t="s">
        <v>74</v>
      </c>
      <c r="D20" s="282">
        <v>1916</v>
      </c>
      <c r="E20" s="282" t="s">
        <v>113</v>
      </c>
    </row>
    <row r="21" spans="1:5" ht="12.75">
      <c r="A21" s="282">
        <v>2999</v>
      </c>
      <c r="B21" s="282" t="s">
        <v>170</v>
      </c>
      <c r="D21" s="282">
        <v>2742</v>
      </c>
      <c r="E21" s="282" t="s">
        <v>171</v>
      </c>
    </row>
    <row r="22" spans="1:5" ht="12.75">
      <c r="A22" s="282">
        <v>1968</v>
      </c>
      <c r="B22" s="282" t="s">
        <v>91</v>
      </c>
      <c r="D22" s="282">
        <v>2242</v>
      </c>
      <c r="E22" s="282" t="s">
        <v>172</v>
      </c>
    </row>
    <row r="23" spans="4:5" ht="12.75">
      <c r="D23" s="282">
        <v>3144</v>
      </c>
      <c r="E23" s="282" t="s">
        <v>173</v>
      </c>
    </row>
    <row r="24" spans="1:5" ht="12.75">
      <c r="A24" s="281">
        <v>5</v>
      </c>
      <c r="B24" s="281" t="s">
        <v>76</v>
      </c>
      <c r="D24" s="282">
        <v>2244</v>
      </c>
      <c r="E24" s="282" t="s">
        <v>174</v>
      </c>
    </row>
    <row r="25" spans="1:2" ht="12.75">
      <c r="A25" s="282">
        <v>2843</v>
      </c>
      <c r="B25" s="282" t="s">
        <v>175</v>
      </c>
    </row>
    <row r="26" spans="1:5" ht="12.75">
      <c r="A26" s="282">
        <v>2844</v>
      </c>
      <c r="B26" s="282" t="s">
        <v>79</v>
      </c>
      <c r="D26" s="281">
        <v>13</v>
      </c>
      <c r="E26" s="281" t="s">
        <v>116</v>
      </c>
    </row>
    <row r="27" spans="1:5" ht="12.75">
      <c r="A27" s="282">
        <v>3037</v>
      </c>
      <c r="B27" s="282" t="s">
        <v>77</v>
      </c>
      <c r="D27" s="282">
        <v>3196</v>
      </c>
      <c r="E27" s="282" t="s">
        <v>118</v>
      </c>
    </row>
    <row r="28" spans="1:5" ht="12.75">
      <c r="A28" s="282">
        <v>3074</v>
      </c>
      <c r="B28" s="282" t="s">
        <v>176</v>
      </c>
      <c r="D28" s="282">
        <v>3197</v>
      </c>
      <c r="E28" s="282" t="s">
        <v>117</v>
      </c>
    </row>
    <row r="29" spans="4:5" ht="12.75">
      <c r="D29" s="282">
        <v>2495</v>
      </c>
      <c r="E29" s="282" t="s">
        <v>177</v>
      </c>
    </row>
    <row r="30" spans="1:5" ht="12.75">
      <c r="A30" s="281">
        <v>6</v>
      </c>
      <c r="B30" s="281" t="s">
        <v>178</v>
      </c>
      <c r="D30" s="282">
        <v>3023</v>
      </c>
      <c r="E30" s="282" t="s">
        <v>179</v>
      </c>
    </row>
    <row r="31" spans="1:5" ht="12.75">
      <c r="A31" s="282">
        <v>2180</v>
      </c>
      <c r="B31" s="282" t="s">
        <v>86</v>
      </c>
      <c r="D31" s="282">
        <v>1915</v>
      </c>
      <c r="E31" s="282" t="s">
        <v>180</v>
      </c>
    </row>
    <row r="32" spans="1:5" ht="12.75">
      <c r="A32" s="282">
        <v>2020</v>
      </c>
      <c r="B32" s="282" t="s">
        <v>181</v>
      </c>
      <c r="D32" s="282">
        <v>1918</v>
      </c>
      <c r="E32" s="282" t="s">
        <v>182</v>
      </c>
    </row>
    <row r="33" spans="1:2" ht="12.75">
      <c r="A33" s="282">
        <v>2179</v>
      </c>
      <c r="B33" s="282" t="s">
        <v>84</v>
      </c>
    </row>
    <row r="34" spans="1:5" ht="12.75">
      <c r="A34" s="282">
        <v>2087</v>
      </c>
      <c r="B34" s="282" t="s">
        <v>183</v>
      </c>
      <c r="D34" s="281">
        <v>14</v>
      </c>
      <c r="E34" s="281" t="s">
        <v>120</v>
      </c>
    </row>
    <row r="35" spans="1:5" ht="12.75">
      <c r="A35" s="282">
        <v>1164</v>
      </c>
      <c r="B35" s="282" t="s">
        <v>184</v>
      </c>
      <c r="D35" s="282">
        <v>2749</v>
      </c>
      <c r="E35" s="282" t="s">
        <v>123</v>
      </c>
    </row>
    <row r="36" spans="1:5" ht="12.75">
      <c r="A36" s="282">
        <v>2019</v>
      </c>
      <c r="B36" s="282" t="s">
        <v>185</v>
      </c>
      <c r="D36" s="282">
        <v>3195</v>
      </c>
      <c r="E36" s="282" t="s">
        <v>122</v>
      </c>
    </row>
    <row r="37" spans="4:5" ht="12.75">
      <c r="D37" s="282">
        <v>2738</v>
      </c>
      <c r="E37" s="282" t="s">
        <v>121</v>
      </c>
    </row>
    <row r="38" spans="1:2" ht="12.75">
      <c r="A38" s="281">
        <v>7</v>
      </c>
      <c r="B38" s="281" t="s">
        <v>186</v>
      </c>
    </row>
    <row r="39" spans="1:5" ht="12.75">
      <c r="A39" s="282">
        <v>2087</v>
      </c>
      <c r="B39" s="282" t="s">
        <v>183</v>
      </c>
      <c r="D39" s="281">
        <v>15</v>
      </c>
      <c r="E39" s="281" t="s">
        <v>125</v>
      </c>
    </row>
    <row r="40" spans="1:5" ht="12.75">
      <c r="A40" s="282">
        <v>1968</v>
      </c>
      <c r="B40" s="282" t="s">
        <v>91</v>
      </c>
      <c r="D40" s="282">
        <v>3186</v>
      </c>
      <c r="E40" s="282" t="s">
        <v>127</v>
      </c>
    </row>
    <row r="41" spans="1:5" ht="12.75">
      <c r="A41" s="282">
        <v>2122</v>
      </c>
      <c r="B41" s="282" t="s">
        <v>92</v>
      </c>
      <c r="D41" s="282">
        <v>3198</v>
      </c>
      <c r="E41" s="282" t="s">
        <v>187</v>
      </c>
    </row>
    <row r="42" spans="1:5" ht="12.75">
      <c r="A42" s="282">
        <v>1298</v>
      </c>
      <c r="B42" s="282" t="s">
        <v>188</v>
      </c>
      <c r="D42" s="282">
        <v>2241</v>
      </c>
      <c r="E42" s="282" t="s">
        <v>126</v>
      </c>
    </row>
    <row r="43" spans="4:5" ht="12.75">
      <c r="D43" s="282">
        <v>2243</v>
      </c>
      <c r="E43" s="282" t="s">
        <v>189</v>
      </c>
    </row>
    <row r="44" spans="1:5" ht="12.75">
      <c r="A44" s="281">
        <v>8</v>
      </c>
      <c r="B44" s="281" t="s">
        <v>190</v>
      </c>
      <c r="D44" s="282">
        <v>3199</v>
      </c>
      <c r="E44" s="282" t="s">
        <v>191</v>
      </c>
    </row>
    <row r="45" spans="1:5" ht="12.75">
      <c r="A45" s="282">
        <v>2498</v>
      </c>
      <c r="B45" s="282" t="s">
        <v>192</v>
      </c>
      <c r="D45" s="282">
        <v>2741</v>
      </c>
      <c r="E45" s="282" t="s">
        <v>193</v>
      </c>
    </row>
    <row r="46" spans="1:2" ht="12.75">
      <c r="A46" s="282">
        <v>3051</v>
      </c>
      <c r="B46" s="282" t="s">
        <v>95</v>
      </c>
    </row>
    <row r="47" spans="1:5" ht="12.75">
      <c r="A47" s="282">
        <v>3227</v>
      </c>
      <c r="B47" s="282" t="s">
        <v>97</v>
      </c>
      <c r="D47" s="281">
        <v>16</v>
      </c>
      <c r="E47" s="281" t="s">
        <v>129</v>
      </c>
    </row>
    <row r="48" spans="4:5" ht="12.75">
      <c r="D48" s="282">
        <v>2624</v>
      </c>
      <c r="E48" s="282" t="s">
        <v>131</v>
      </c>
    </row>
    <row r="49" spans="4:5" ht="12.75">
      <c r="D49" s="282">
        <v>3066</v>
      </c>
      <c r="E49" s="282" t="s">
        <v>130</v>
      </c>
    </row>
    <row r="50" spans="4:5" ht="12.75">
      <c r="D50" s="282">
        <v>1632</v>
      </c>
      <c r="E50" s="282" t="s">
        <v>194</v>
      </c>
    </row>
    <row r="51" spans="4:5" ht="12.75">
      <c r="D51" s="282">
        <v>1298</v>
      </c>
      <c r="E51" s="282" t="s">
        <v>188</v>
      </c>
    </row>
  </sheetData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Špáda Jiří</dc:creator>
  <cp:keywords/>
  <dc:description/>
  <cp:lastModifiedBy>forst</cp:lastModifiedBy>
  <cp:lastPrinted>2010-06-11T12:06:38Z</cp:lastPrinted>
  <dcterms:created xsi:type="dcterms:W3CDTF">2002-06-12T05:50:34Z</dcterms:created>
  <dcterms:modified xsi:type="dcterms:W3CDTF">2011-06-08T10:02:35Z</dcterms:modified>
  <cp:category/>
  <cp:version/>
  <cp:contentType/>
  <cp:contentStatus/>
</cp:coreProperties>
</file>